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4115" yWindow="-165" windowWidth="14715" windowHeight="12705"/>
  </bookViews>
  <sheets>
    <sheet name="Rekapitulacija" sheetId="18" r:id="rId1"/>
    <sheet name="Gradbena in obrtniška dela" sheetId="1" r:id="rId2"/>
    <sheet name="Električne inštalacije" sheetId="19" r:id="rId3"/>
  </sheets>
  <definedNames>
    <definedName name="_GoBack" localSheetId="1">'Gradbena in obrtniška dela'!#REF!</definedName>
    <definedName name="_GoBack" localSheetId="0">Rekapitulacija!#REF!</definedName>
  </definedNames>
  <calcPr calcId="124519" fullPrecision="0"/>
</workbook>
</file>

<file path=xl/calcChain.xml><?xml version="1.0" encoding="utf-8"?>
<calcChain xmlns="http://schemas.openxmlformats.org/spreadsheetml/2006/main">
  <c r="F203" i="19"/>
  <c r="F202"/>
  <c r="F201"/>
  <c r="F200"/>
  <c r="F199"/>
  <c r="F198"/>
  <c r="F197"/>
  <c r="F196"/>
  <c r="F195"/>
  <c r="F194"/>
  <c r="F193"/>
  <c r="F186"/>
  <c r="F177"/>
  <c r="F157"/>
  <c r="F155"/>
  <c r="F153"/>
  <c r="F151"/>
  <c r="F149"/>
  <c r="F145"/>
  <c r="F142"/>
  <c r="F139"/>
  <c r="F138"/>
  <c r="F137"/>
  <c r="F136"/>
  <c r="F135"/>
  <c r="F134"/>
  <c r="F133"/>
  <c r="F125"/>
  <c r="F123"/>
  <c r="F120"/>
  <c r="F112"/>
  <c r="F111"/>
  <c r="F110"/>
  <c r="F109"/>
  <c r="F100"/>
  <c r="F97"/>
  <c r="F94"/>
  <c r="F91"/>
  <c r="F88"/>
  <c r="F85"/>
  <c r="F82"/>
  <c r="F79"/>
  <c r="F76"/>
  <c r="F73"/>
  <c r="F60"/>
  <c r="F58"/>
  <c r="F56"/>
  <c r="F55"/>
  <c r="F54"/>
  <c r="F53"/>
  <c r="F49"/>
  <c r="F46"/>
  <c r="F44"/>
  <c r="F42"/>
  <c r="F40"/>
  <c r="F38"/>
  <c r="F377" i="1"/>
  <c r="F375"/>
  <c r="F373"/>
  <c r="F371"/>
  <c r="F379" s="1"/>
  <c r="F26" s="1"/>
  <c r="F344"/>
  <c r="F342"/>
  <c r="F340"/>
  <c r="F336"/>
  <c r="F334"/>
  <c r="F332"/>
  <c r="F346" s="1"/>
  <c r="F23" s="1"/>
  <c r="F325"/>
  <c r="F315"/>
  <c r="F313"/>
  <c r="F306"/>
  <c r="F304"/>
  <c r="F308" s="1"/>
  <c r="F21" s="1"/>
  <c r="F293"/>
  <c r="F272"/>
  <c r="F268"/>
  <c r="F266"/>
  <c r="F255"/>
  <c r="F253"/>
  <c r="F251"/>
  <c r="F249"/>
  <c r="F247"/>
  <c r="F210"/>
  <c r="F208"/>
  <c r="F162"/>
  <c r="F161"/>
  <c r="F158"/>
  <c r="F133"/>
  <c r="F131"/>
  <c r="F129"/>
  <c r="F94"/>
  <c r="F92"/>
  <c r="F85"/>
  <c r="F84"/>
  <c r="F81"/>
  <c r="F75"/>
  <c r="F73"/>
  <c r="F61"/>
  <c r="F59"/>
  <c r="D352"/>
  <c r="F352" s="1"/>
  <c r="D338"/>
  <c r="F338" s="1"/>
  <c r="D274"/>
  <c r="F274" s="1"/>
  <c r="F188" i="19" l="1"/>
  <c r="F14" s="1"/>
  <c r="F205"/>
  <c r="F15" s="1"/>
  <c r="F102"/>
  <c r="F10" s="1"/>
  <c r="F159"/>
  <c r="F13" s="1"/>
  <c r="F127"/>
  <c r="F12" s="1"/>
  <c r="F114"/>
  <c r="F11" s="1"/>
  <c r="F63"/>
  <c r="F7" s="1"/>
  <c r="D323" i="1"/>
  <c r="F323" s="1"/>
  <c r="D321"/>
  <c r="F321" s="1"/>
  <c r="D319"/>
  <c r="F319" s="1"/>
  <c r="D317"/>
  <c r="F317" s="1"/>
  <c r="F327" s="1"/>
  <c r="F22" s="1"/>
  <c r="D297"/>
  <c r="F297" s="1"/>
  <c r="D295"/>
  <c r="F295" s="1"/>
  <c r="D291"/>
  <c r="F291" s="1"/>
  <c r="D289"/>
  <c r="F289" s="1"/>
  <c r="D276"/>
  <c r="F276" s="1"/>
  <c r="D264"/>
  <c r="D262"/>
  <c r="F262" s="1"/>
  <c r="D115"/>
  <c r="F115" s="1"/>
  <c r="D245"/>
  <c r="F245" s="1"/>
  <c r="D239"/>
  <c r="F239" s="1"/>
  <c r="D242"/>
  <c r="F242" s="1"/>
  <c r="D234"/>
  <c r="D227"/>
  <c r="F227" s="1"/>
  <c r="D225"/>
  <c r="F225" s="1"/>
  <c r="D223"/>
  <c r="F223" s="1"/>
  <c r="D221"/>
  <c r="F221" s="1"/>
  <c r="D217"/>
  <c r="F217" s="1"/>
  <c r="D183"/>
  <c r="F183" s="1"/>
  <c r="D127"/>
  <c r="F127" s="1"/>
  <c r="F16" i="19" l="1"/>
  <c r="F299" i="1"/>
  <c r="F20" s="1"/>
  <c r="D270"/>
  <c r="F270" s="1"/>
  <c r="F278" s="1"/>
  <c r="F15" s="1"/>
  <c r="F264"/>
  <c r="D236"/>
  <c r="F236" s="1"/>
  <c r="F234"/>
  <c r="D362"/>
  <c r="F362" s="1"/>
  <c r="D353"/>
  <c r="F353" s="1"/>
  <c r="F355" s="1"/>
  <c r="F24" s="1"/>
  <c r="D219"/>
  <c r="F219" s="1"/>
  <c r="F229" s="1"/>
  <c r="F13" s="1"/>
  <c r="D197"/>
  <c r="F197" s="1"/>
  <c r="D195"/>
  <c r="F195" s="1"/>
  <c r="D191"/>
  <c r="D189"/>
  <c r="F189" s="1"/>
  <c r="D187"/>
  <c r="F187" s="1"/>
  <c r="D185"/>
  <c r="F185" s="1"/>
  <c r="D181"/>
  <c r="F181" s="1"/>
  <c r="D179"/>
  <c r="F179" s="1"/>
  <c r="D177"/>
  <c r="F177" s="1"/>
  <c r="D175"/>
  <c r="F175" s="1"/>
  <c r="D169"/>
  <c r="F169" s="1"/>
  <c r="D173"/>
  <c r="F173" s="1"/>
  <c r="D171"/>
  <c r="F171" s="1"/>
  <c r="D156"/>
  <c r="F156" s="1"/>
  <c r="D154"/>
  <c r="F154" s="1"/>
  <c r="D152"/>
  <c r="D150"/>
  <c r="F150" s="1"/>
  <c r="D148"/>
  <c r="F148" s="1"/>
  <c r="D146"/>
  <c r="F146" s="1"/>
  <c r="D144"/>
  <c r="F144" s="1"/>
  <c r="D142"/>
  <c r="F142" s="1"/>
  <c r="D140"/>
  <c r="F140" s="1"/>
  <c r="D126"/>
  <c r="F126" s="1"/>
  <c r="D122"/>
  <c r="F122" s="1"/>
  <c r="D125"/>
  <c r="F125" s="1"/>
  <c r="D118"/>
  <c r="F118" s="1"/>
  <c r="D121"/>
  <c r="F121" s="1"/>
  <c r="D112"/>
  <c r="F112" s="1"/>
  <c r="F135" s="1"/>
  <c r="F9" s="1"/>
  <c r="D102"/>
  <c r="F102" s="1"/>
  <c r="D100"/>
  <c r="F100" s="1"/>
  <c r="D98"/>
  <c r="F98" s="1"/>
  <c r="D96"/>
  <c r="F96" s="1"/>
  <c r="D79"/>
  <c r="F79" s="1"/>
  <c r="D77"/>
  <c r="F77" s="1"/>
  <c r="D71"/>
  <c r="F71" s="1"/>
  <c r="F18" i="19" l="1"/>
  <c r="F20" s="1"/>
  <c r="C8" i="18" s="1"/>
  <c r="F257" i="1"/>
  <c r="F14" s="1"/>
  <c r="D193"/>
  <c r="F193" s="1"/>
  <c r="F199" s="1"/>
  <c r="F11" s="1"/>
  <c r="F191"/>
  <c r="D360"/>
  <c r="F360" s="1"/>
  <c r="F152"/>
  <c r="F164" s="1"/>
  <c r="F10" s="1"/>
  <c r="D104"/>
  <c r="F104" s="1"/>
  <c r="F106" s="1"/>
  <c r="F8" s="1"/>
  <c r="D69"/>
  <c r="F69" s="1"/>
  <c r="D67"/>
  <c r="F67" s="1"/>
  <c r="D65"/>
  <c r="F65" s="1"/>
  <c r="D57"/>
  <c r="F57" s="1"/>
  <c r="F87" s="1"/>
  <c r="F7" s="1"/>
  <c r="D63"/>
  <c r="F63" s="1"/>
  <c r="D364" l="1"/>
  <c r="F364" s="1"/>
  <c r="F366" s="1"/>
  <c r="F25" s="1"/>
  <c r="F27" s="1"/>
  <c r="D204"/>
  <c r="D206" l="1"/>
  <c r="F206" s="1"/>
  <c r="F204"/>
  <c r="F212" s="1"/>
  <c r="F12" s="1"/>
  <c r="F16" s="1"/>
  <c r="F29" l="1"/>
  <c r="F31" s="1"/>
  <c r="C7" i="18" s="1"/>
  <c r="C10" s="1"/>
  <c r="C12" s="1"/>
  <c r="C14" s="1"/>
</calcChain>
</file>

<file path=xl/sharedStrings.xml><?xml version="1.0" encoding="utf-8"?>
<sst xmlns="http://schemas.openxmlformats.org/spreadsheetml/2006/main" count="711" uniqueCount="370">
  <si>
    <t>SKUPAJ ZEMELJSKA DELA</t>
  </si>
  <si>
    <t>kg</t>
  </si>
  <si>
    <t>SKUPAJ BETONSKA DELA</t>
  </si>
  <si>
    <t>m1</t>
  </si>
  <si>
    <t>kd</t>
  </si>
  <si>
    <t>SKUPAJ ZIDARSKA DELA</t>
  </si>
  <si>
    <t>SKUPAJ TESARSKA DELA</t>
  </si>
  <si>
    <t>SKUPAJ KROVSKA DELA</t>
  </si>
  <si>
    <t xml:space="preserve">SKUPAJ  KANALIZACIJA </t>
  </si>
  <si>
    <t>SKUPAJ KLEPARSKA DELA</t>
  </si>
  <si>
    <t>SKUPAJ KLJUČAVNIČARSKA DELA</t>
  </si>
  <si>
    <t>SKUPAJ KAMNOSEŠKA DELA</t>
  </si>
  <si>
    <t>SKUPAJ KERAMIČARSKA DELA</t>
  </si>
  <si>
    <t>SKUPAJ SLIKOPLESKARSKA DELA</t>
  </si>
  <si>
    <t>ZEMELJSKA   DELA</t>
  </si>
  <si>
    <t>BETONSKA DELA</t>
  </si>
  <si>
    <t>ZIDARSKA DELA</t>
  </si>
  <si>
    <t>GRADBENA DELA</t>
  </si>
  <si>
    <t>TESARSKA DELA</t>
  </si>
  <si>
    <t>KROVSKA DELA</t>
  </si>
  <si>
    <t>OBRTNIŠKA DELA</t>
  </si>
  <si>
    <t>KLEPARSKA DELA</t>
  </si>
  <si>
    <t>KLJUČAVNIČARSKA DELA</t>
  </si>
  <si>
    <t>KAMNOSEŠKA DELA</t>
  </si>
  <si>
    <t>KERAMIČARSKA DELA</t>
  </si>
  <si>
    <t>SLIKOPLESKARSKA DELA</t>
  </si>
  <si>
    <t>SKUPAJ MIZARSKA DELA</t>
  </si>
  <si>
    <t>ZUNANJA UREDITEV</t>
  </si>
  <si>
    <t xml:space="preserve">SKUPAJ  ZUNANJA UREDITEV </t>
  </si>
  <si>
    <t xml:space="preserve">KANALIZACIJA </t>
  </si>
  <si>
    <t>FASADERSKA DELA</t>
  </si>
  <si>
    <t>SKUPAJ FASADERSKA DELA</t>
  </si>
  <si>
    <t>RUŠITVENA DELA</t>
  </si>
  <si>
    <t>SPLOŠNA DOLOČILA ZA VSA GRADBENO OBRTNIŠKA DELA</t>
  </si>
  <si>
    <t xml:space="preserve"> - vsa pomožna dela</t>
  </si>
  <si>
    <t xml:space="preserve"> - vse materiale se mora dobaviti z ustreznimi certifikati, atesti, garancijami</t>
  </si>
  <si>
    <t>količina</t>
  </si>
  <si>
    <r>
      <t>m</t>
    </r>
    <r>
      <rPr>
        <vertAlign val="superscript"/>
        <sz val="9"/>
        <rFont val="Arial"/>
        <family val="2"/>
        <charset val="238"/>
      </rPr>
      <t>3</t>
    </r>
  </si>
  <si>
    <t xml:space="preserve">SKUPAJ RUŠITVENA DELA </t>
  </si>
  <si>
    <t>m</t>
  </si>
  <si>
    <t>Ø 110</t>
  </si>
  <si>
    <t>Geodetska zakoličba objekta</t>
  </si>
  <si>
    <t>Dobava in vgrajevanje tampona pod talno ploščo, v sloju cca. 20 cm</t>
  </si>
  <si>
    <t xml:space="preserve">   podložni betoni pod temelji</t>
  </si>
  <si>
    <t>Dobava in vgrajevanje armature S400 nad Ø 12 mm</t>
  </si>
  <si>
    <t>GRADBENA DELA:</t>
  </si>
  <si>
    <t>Rušitvena dela</t>
  </si>
  <si>
    <t>Zemeljska dela</t>
  </si>
  <si>
    <t>Betonska dela</t>
  </si>
  <si>
    <t>Zidarska dela</t>
  </si>
  <si>
    <t>Tesarska dela</t>
  </si>
  <si>
    <t>Krovska dela</t>
  </si>
  <si>
    <t>Fasaderska dela</t>
  </si>
  <si>
    <t>Kanalizacija</t>
  </si>
  <si>
    <t>Gradbena dela skupaj</t>
  </si>
  <si>
    <t>OBRTNIŠKA DELA:</t>
  </si>
  <si>
    <t>Kleparska dela</t>
  </si>
  <si>
    <t>Ključavničarska dela</t>
  </si>
  <si>
    <t>Mizarska dela</t>
  </si>
  <si>
    <t>Kamnoseška dela</t>
  </si>
  <si>
    <t>Keramičarska dela</t>
  </si>
  <si>
    <t>Slikopleskarska dela</t>
  </si>
  <si>
    <t>Zunanja ureditev</t>
  </si>
  <si>
    <t>ure</t>
  </si>
  <si>
    <t xml:space="preserve">KV delavec  (ocena)        </t>
  </si>
  <si>
    <t xml:space="preserve">NK delavec   (ocena)  </t>
  </si>
  <si>
    <t xml:space="preserve">Opaž čelnega zaključka talne plošče, višine 10 cm </t>
  </si>
  <si>
    <t>Dvostranski opaž ravnih AB zidov</t>
  </si>
  <si>
    <t xml:space="preserve">Opaž strešin s slepim - neskoblanim opažem debeline 24 mm položenim na razmik, kompletno s protiinsekticidnim premazom </t>
  </si>
  <si>
    <t>Dobava in montaža čelne deske na strešno konstrukcijo, skoblana, debeline 24 mm</t>
  </si>
  <si>
    <t>Strojni izkop jarka za kanalizacijo ob objektu v terenu III. ktg z delnim odlaganjem izkopanega materiala ob robu izkopa in delnim odvozom na gradbiščno deponijo</t>
  </si>
  <si>
    <t>Zasip jarka z izkopanim materialom z nabijanjem v plasteh po 30 cm</t>
  </si>
  <si>
    <t>Fino planiranje in niveliranje tamponske površine</t>
  </si>
  <si>
    <t>Dobava in montaža čelnih strešnih obrob r.š. do 50 cm</t>
  </si>
  <si>
    <t>Dobava in montaža poševne zidne obrobe r.š. 50 cm</t>
  </si>
  <si>
    <t>Nepredvidena in dodatna dela; po dejanskih stroških in s potrditvijo nadzora  - ocena 5%</t>
  </si>
  <si>
    <t>Razna drobna dela obračunana po dejanskem oz. priznanem času</t>
  </si>
  <si>
    <t>Dobava in polaganje drenažne cevi ob temelju komplet z betonsko posteljico v naklonu</t>
  </si>
  <si>
    <t>Dobava in zidanje predelnih sten z opečnim votlakom, debelina stene 12cm</t>
  </si>
  <si>
    <t>Dobava in polaganje kanalizacijskih cevi PVC - SN4 ,  s polnim obnetoniranjem - pod povoznimi površinami</t>
  </si>
  <si>
    <t>nabavna cena ploščic  (upoštevati ceno 25,0€)</t>
  </si>
  <si>
    <t>delo in ves ostali material</t>
  </si>
  <si>
    <t xml:space="preserve"> - vsi prenosi, nakladanja in prevozi</t>
  </si>
  <si>
    <t xml:space="preserve"> - vsi stroški zaščite okolice, tako da se prepreči uničenje, poškodovanje in zapackanje obstoječih elementov</t>
  </si>
  <si>
    <t>Kompletna odstranitev kritine - opečni krci v malti</t>
  </si>
  <si>
    <t>Odstranitev lesenega okna 60/75cm, vključno s kamnitim okvirjem</t>
  </si>
  <si>
    <t>Odstranitev lesenih dvokrilnih vhodnih vrat 150/250cm</t>
  </si>
  <si>
    <t xml:space="preserve">Rušenje nosilnih opečnih zidov v celoti </t>
  </si>
  <si>
    <t>Rušenje betonskih temeljev</t>
  </si>
  <si>
    <t>Odstranitev betonskih robnikov</t>
  </si>
  <si>
    <t>Odstranitev betonskih tlakovcev na peščeni podlagi</t>
  </si>
  <si>
    <t>Pregled terena in navzočnost geomehanika ob izvajanju zemeljskih del zaradi neposredne bližine zvonika</t>
  </si>
  <si>
    <t>Dobava in vgradnja drenažnega zasutja med temelji in za zidovi</t>
  </si>
  <si>
    <t xml:space="preserve">   temelj podpornega zidu</t>
  </si>
  <si>
    <t xml:space="preserve">   temeljni nastavki in tem. vezi ter obbetoniranje obst.zidu</t>
  </si>
  <si>
    <t xml:space="preserve">  talna plošča</t>
  </si>
  <si>
    <t xml:space="preserve">   AB podporni zid</t>
  </si>
  <si>
    <t xml:space="preserve">  horiz., vertik. vezi, preklade</t>
  </si>
  <si>
    <t>Enostranski opaž  pasovnih temeljev</t>
  </si>
  <si>
    <t>Opaž  točkovnih temeljev</t>
  </si>
  <si>
    <t>Enostranski opaž ravnih AB zidov</t>
  </si>
  <si>
    <t>Opaž horizontalnih vezi, višine do 25 cm brez zoba</t>
  </si>
  <si>
    <t>Opaž preklad brez zoba, komplet s podpiranjem do višine 3 m</t>
  </si>
  <si>
    <t xml:space="preserve">  zaključna vez na obst. podpornem zidu in čelnem zidu</t>
  </si>
  <si>
    <t>Opaž zaključne kape, s previsom in odkapnim zobom</t>
  </si>
  <si>
    <t>Dobava in polaganje kanalizacijskih cevi PVC - SN4 , komplet z peščeno posteljico in peščenim osipom v deb. 30cm nad temenom - ob objektu</t>
  </si>
  <si>
    <t>Dobava in vgradnja pvc peskolova 15/30cm, kompletno</t>
  </si>
  <si>
    <t>Priklop nove kanalizacije v obstoječ jašek</t>
  </si>
  <si>
    <t>Nasip oziroma raztiranje humusa nad podpornim zidom v plasti 30cm ter zatravitev</t>
  </si>
  <si>
    <t xml:space="preserve">MIZARSKA IN MONTAŽERSKA DELA  </t>
  </si>
  <si>
    <t>Dobava in vgradnja toplotne izolacije stropa: mineralna volna deb. 20cm med stropniki + mineralna volna deb. 10cm pod stropniki ter podkonstrukcija iz pocinkanih profilov za namesttev (podpiranje) izolacije</t>
  </si>
  <si>
    <t xml:space="preserve">Dobava in izdelava spuščenega stropa iz mavčnih plošč deb. 1,25cm, skupaj s pritrdilno spuščeno podkonstrukcijo iz pocinkanih profilov. </t>
  </si>
  <si>
    <t>komplet</t>
  </si>
  <si>
    <t>Dobava potrebnih elementov, vgradnja in priklop prezračevanja prostora vežice: električni odvodni ventilator Ø125mm (kot npr. Biva 125S, bele barve) v spuščenem mavčnem stropu, reducirni kos 125/100mm in fleksibilna ventilacijska cev dolžine cca120cm do prezračevalnega elementa v kritini (zajetega v popisu del za izvedbo strešne kritine).</t>
  </si>
  <si>
    <t>Dobava in vgradnja prezračevalne rešetke na fasadi objekta, izvedene v obliki enakostraničnega križa dimenzij 60x60cm, širina stranice križa 20cm (glej risbo fasade in vzdolžnega prereza v načrtu arhitekture). Rešetka je iz perforirane pločevine, na fasadi je vgrajena v 4cm poglobljen utor in izvedena z »zavihkom« na fasado, kjer se zaključi z obrobo širine 2cm. V celoti barvana z dvokomponentnim lakom za kovino v RAL barvi po določitvi projektanta.</t>
  </si>
  <si>
    <t>Dobava, vgradnja, priklop in zagon inverterske klimatske naprave za ogrevanje in hlajenje, split izvedbe, sestavljene iz zunanje kompresorsko-kondenzatorske enote z delovanjem do -20° zunanje temperature in notranje stenske enote manjše globine v beli barvi z vgrajenim izmenjevalnikom in ventilatorjem, vključno z daljinskim upravljalnikom z možnostjo tedenske nastavitve. Komplet z izvedbo odtoka kondenza po projektu. Qh=2,5 kW, Qg=3,2 kW. Kot npr. Mitsubishi MSZ-EF25VE3 + MUZ-EF25VEH</t>
  </si>
  <si>
    <t>I.</t>
  </si>
  <si>
    <t>1.</t>
  </si>
  <si>
    <t>2.</t>
  </si>
  <si>
    <t>3.</t>
  </si>
  <si>
    <t>4.</t>
  </si>
  <si>
    <t>5.</t>
  </si>
  <si>
    <t>6.</t>
  </si>
  <si>
    <t>7.</t>
  </si>
  <si>
    <t>8.</t>
  </si>
  <si>
    <t>9.</t>
  </si>
  <si>
    <t>10.</t>
  </si>
  <si>
    <t>11.</t>
  </si>
  <si>
    <t>12.</t>
  </si>
  <si>
    <t>13.</t>
  </si>
  <si>
    <t>II.</t>
  </si>
  <si>
    <t>III.</t>
  </si>
  <si>
    <t>IV.</t>
  </si>
  <si>
    <t>V.</t>
  </si>
  <si>
    <t>14.</t>
  </si>
  <si>
    <t>15.</t>
  </si>
  <si>
    <t>VI.</t>
  </si>
  <si>
    <t>VII.</t>
  </si>
  <si>
    <t>VIII.</t>
  </si>
  <si>
    <t>IX.</t>
  </si>
  <si>
    <r>
      <t>m</t>
    </r>
    <r>
      <rPr>
        <vertAlign val="superscript"/>
        <sz val="9"/>
        <rFont val="Arial"/>
        <family val="2"/>
        <charset val="238"/>
      </rPr>
      <t>2</t>
    </r>
  </si>
  <si>
    <r>
      <t>m</t>
    </r>
    <r>
      <rPr>
        <vertAlign val="superscript"/>
        <sz val="9"/>
        <rFont val="Arial"/>
        <family val="2"/>
        <charset val="238"/>
      </rPr>
      <t>1</t>
    </r>
  </si>
  <si>
    <r>
      <t>Dobava in vgrajevanje betona C10/15 preseka 0,08 do 0,12 m</t>
    </r>
    <r>
      <rPr>
        <vertAlign val="superscript"/>
        <sz val="9"/>
        <rFont val="Arial"/>
        <family val="2"/>
        <charset val="238"/>
      </rPr>
      <t>3</t>
    </r>
    <r>
      <rPr>
        <sz val="9"/>
        <rFont val="Arial"/>
        <family val="2"/>
        <charset val="238"/>
      </rPr>
      <t>/m</t>
    </r>
    <r>
      <rPr>
        <vertAlign val="superscript"/>
        <sz val="9"/>
        <rFont val="Arial"/>
        <family val="2"/>
        <charset val="238"/>
      </rPr>
      <t>2</t>
    </r>
    <r>
      <rPr>
        <sz val="9"/>
        <rFont val="Arial CE"/>
        <family val="2"/>
        <charset val="238"/>
      </rPr>
      <t/>
    </r>
  </si>
  <si>
    <r>
      <t>Dobava in vgrajevanje betona C25/30 preseka  nad 0,30 m</t>
    </r>
    <r>
      <rPr>
        <vertAlign val="superscript"/>
        <sz val="9"/>
        <rFont val="Arial"/>
        <family val="2"/>
        <charset val="238"/>
      </rPr>
      <t>3</t>
    </r>
    <r>
      <rPr>
        <sz val="9"/>
        <rFont val="Arial"/>
        <family val="2"/>
        <charset val="238"/>
      </rPr>
      <t>/m</t>
    </r>
    <r>
      <rPr>
        <vertAlign val="superscript"/>
        <sz val="9"/>
        <rFont val="Arial"/>
        <family val="2"/>
        <charset val="238"/>
      </rPr>
      <t>1</t>
    </r>
    <r>
      <rPr>
        <sz val="9"/>
        <rFont val="Arial"/>
        <family val="2"/>
        <charset val="238"/>
      </rPr>
      <t xml:space="preserve"> </t>
    </r>
  </si>
  <si>
    <r>
      <t>Dobava in vgrajevanje betona C25/30 preseka  od 0,20 do 0,30 m</t>
    </r>
    <r>
      <rPr>
        <vertAlign val="superscript"/>
        <sz val="9"/>
        <rFont val="Arial"/>
        <family val="2"/>
        <charset val="238"/>
      </rPr>
      <t>3</t>
    </r>
    <r>
      <rPr>
        <sz val="9"/>
        <rFont val="Arial"/>
        <family val="2"/>
        <charset val="238"/>
      </rPr>
      <t>/m</t>
    </r>
    <r>
      <rPr>
        <vertAlign val="superscript"/>
        <sz val="9"/>
        <rFont val="Arial"/>
        <family val="2"/>
        <charset val="238"/>
      </rPr>
      <t>1</t>
    </r>
    <r>
      <rPr>
        <sz val="9"/>
        <rFont val="Arial"/>
        <family val="2"/>
        <charset val="238"/>
      </rPr>
      <t xml:space="preserve"> </t>
    </r>
  </si>
  <si>
    <r>
      <t>Dobava in vgrajevanje betona C25/30 preseka  od 0,12 do 0,20m</t>
    </r>
    <r>
      <rPr>
        <vertAlign val="superscript"/>
        <sz val="9"/>
        <rFont val="Arial"/>
        <family val="2"/>
        <charset val="238"/>
      </rPr>
      <t>3</t>
    </r>
    <r>
      <rPr>
        <sz val="9"/>
        <rFont val="Arial"/>
        <family val="2"/>
        <charset val="238"/>
      </rPr>
      <t>/m</t>
    </r>
    <r>
      <rPr>
        <vertAlign val="superscript"/>
        <sz val="9"/>
        <rFont val="Arial"/>
        <family val="2"/>
        <charset val="238"/>
      </rPr>
      <t>1</t>
    </r>
    <r>
      <rPr>
        <sz val="9"/>
        <rFont val="Arial"/>
        <family val="2"/>
        <charset val="238"/>
      </rPr>
      <t xml:space="preserve"> </t>
    </r>
  </si>
  <si>
    <r>
      <t>Dobava in vgrajevanje betona C125/30 preseka do 0,12m</t>
    </r>
    <r>
      <rPr>
        <vertAlign val="superscript"/>
        <sz val="9"/>
        <rFont val="Arial"/>
        <family val="2"/>
        <charset val="238"/>
      </rPr>
      <t>3</t>
    </r>
    <r>
      <rPr>
        <sz val="9"/>
        <rFont val="Arial"/>
        <family val="2"/>
        <charset val="238"/>
      </rPr>
      <t>/m</t>
    </r>
    <r>
      <rPr>
        <vertAlign val="superscript"/>
        <sz val="9"/>
        <rFont val="Arial"/>
        <family val="2"/>
        <charset val="238"/>
      </rPr>
      <t>2</t>
    </r>
    <r>
      <rPr>
        <sz val="9"/>
        <rFont val="Arial CE"/>
        <family val="2"/>
        <charset val="238"/>
      </rPr>
      <t/>
    </r>
  </si>
  <si>
    <t>Dobava in vgrajevanje armature S400 do Ø 12 mm</t>
  </si>
  <si>
    <r>
      <t>Dobava in vgrajevanje armaturnih mrež S500 teže do 3 kg/m</t>
    </r>
    <r>
      <rPr>
        <vertAlign val="superscript"/>
        <sz val="9"/>
        <rFont val="Arial"/>
        <family val="2"/>
        <charset val="238"/>
      </rPr>
      <t>2</t>
    </r>
  </si>
  <si>
    <t xml:space="preserve">Dobava in polaganje sekundarne kritine − parapropustna folija </t>
  </si>
  <si>
    <r>
      <t xml:space="preserve">Dobava, kompletna izdelava in montaža vhodnih vrat na pokopališče dim 160/213cm </t>
    </r>
    <r>
      <rPr>
        <b/>
        <sz val="9"/>
        <rFont val="Arial"/>
        <family val="2"/>
        <charset val="238"/>
      </rPr>
      <t xml:space="preserve">VP1 </t>
    </r>
    <r>
      <rPr>
        <sz val="9"/>
        <rFont val="Arial"/>
        <family val="2"/>
        <charset val="238"/>
      </rPr>
      <t>v celoti po opisu:
Dvokrilna asimetrična vrata, izdelana iz kovinskih profilov. Vratni krili sta izdelani iz med seboj varjenih profilov 30x30mm po obodu, 1 spodnjega horizontalnega profila in 1 vertikalnega profila 30x20mm ter vertikalnih profilov 10x10mm na razmiku 20cm. V zgornjem delu obeh kril je privarjen horizontalen pas pločevine skupne dimenzije 160x20cm, v srednjem delu (kjer se krili spajata) sta privarjena 2 vertikalna pasova pločevine dimenzije 10x213cm. Obe krili sta opremljeni z močnejšimi tečaji, ki se uvrtajo in prilepijo z dvokomponentnim lepilom v kamnit portal. Desno krilo (gledano v smeri vhoda na pokopališče) se odpira primarno in je opremljeno z obojestransko kovinsko kljuko po izboru projektanta in cilindrično ključavnico, levo krilo se odpira občasno in je opremljeno z zapahom spodaj. Celotna vrata so barvana s temeljnim in dvokomponentnim lakom za kovino v RAL barvi po izboru projektanta.</t>
    </r>
  </si>
  <si>
    <r>
      <t>Dobava, kompletna izdelava in montaža vhodnih vrat v vežico dim 160/220cm</t>
    </r>
    <r>
      <rPr>
        <b/>
        <sz val="9"/>
        <rFont val="Arial"/>
        <family val="2"/>
        <charset val="238"/>
      </rPr>
      <t xml:space="preserve"> VV1</t>
    </r>
    <r>
      <rPr>
        <sz val="9"/>
        <rFont val="Arial"/>
        <family val="2"/>
        <charset val="238"/>
      </rPr>
      <t xml:space="preserve"> v celoti po opisu:
Dvokrilna asimetrična vrata, izdelana iz hrastovega lesa. Podboj min. širine 80mm, vratno krilo izdelano iz okvirja in masivnega ali izolacijskega polnila. Tesnenje vratnega krila z najmanj dvema pripirama. V površino vratnega krila so vrezani vertikalni in horizontalni utori širine 5mm in globine 2mm po risbi vrat, v zgornjem delu obeh vratnih kril je v polje med horizontalnima utoroma prilepljen pas pločevine 53x19,5 oz. 90x19,5cm, barvan z dvokomponentnim lakom za kovino v RAL barvi po določitvi projektanta. Obe krili sta opremljeni z močnejšimi 3D nastavljivimi tečaji. Desno krilo (gledano v smeri vhoda v vežico) se odpira primaro in je opremljeno z obojestransko patinirano kovinsko kljuko po izboru projektanta in cilindrično ključavnico, levo krilo se odpira občasno in je opremljeno z zapahom spodaj in zgoraj. Celotna vrata so lužena v rjavi lesni barvi po izboru projektanta in zaključnim dvokomponentnim lakom.</t>
    </r>
  </si>
  <si>
    <t>PROJEKTANTSKI POPIS DEL S PREDIZMERAMI  ZA GRADBENA IN OBRTNIŠKA DELA</t>
  </si>
  <si>
    <t>V cenah gradbeno obrtniških del morajo biti poleg dobave in izvedbe po opisu posameznih postavk vključeni tudi naslednji stroški:</t>
  </si>
  <si>
    <t xml:space="preserve"> -  vsi stroški organizacije in ureditve gradbišča skladno z veljavnimi pravilniki in predpisi, vključno z načrtom organizacije gradbišča</t>
  </si>
  <si>
    <t xml:space="preserve"> -  vsi stroški ukrepov in izvajanja varstva pri delu, skladno z veljavnimi pravilniki in predpisi, vključno z varnostnim načrtom</t>
  </si>
  <si>
    <t xml:space="preserve"> - čiščenje prostorov  med delom in po dokončanju del, vključno z generalnim čiščenjem tangiranih prostorov</t>
  </si>
  <si>
    <t xml:space="preserve"> - vsi delovni in fasadni odri</t>
  </si>
  <si>
    <t xml:space="preserve"> - vgrajevati je potrebno materiale, ki so določeni s tem popisom in načrtom oziroma materiale z enakimi lastnostmi in kvaliteto</t>
  </si>
  <si>
    <t xml:space="preserve"> - pred izvedbo, dobavo, vgradnjo oz. montažo vseh elementov oz. obdelav vidnih površin ter tudi za vse vgrajene elemente (okna, vrata, keramika, finalne obloge...) mora izvajalec dostaviti naročniku vzorce v potrditev in predhodno pridobiti njegovo soglasje.</t>
  </si>
  <si>
    <t>Obrtniška dela skupaj</t>
  </si>
  <si>
    <t>GRADBENA IN OBRTNIŠKA DELA skupaj</t>
  </si>
  <si>
    <t>cena €/enoto</t>
  </si>
  <si>
    <t>Strojni izkop jarka za točkovne temelje in drenažo, zemljina III.ktg., vključno s sprotnim nakladanjem in odvozom materiala na gradbiščno deponijo. Upoštevati delo v utesnjenih pogojih</t>
  </si>
  <si>
    <t>Nakladanje in odvoz odvečnega materiala od izkopa na stalno urejeno deponijo do 5 km, vključno s stroški deponije, obračunano v raščenem stanju</t>
  </si>
  <si>
    <t>Odstranitev dvokrilnih kovinskih vrat - vhod na pokopališče 160/200cm</t>
  </si>
  <si>
    <t>Odstranitev zidanega in kamnitega stebra vhodnega portala cca 30/30/225cm</t>
  </si>
  <si>
    <t>Rušenje armiranobetonske strešne konstrukcije (dvokapna masivna plošča z napuščem)</t>
  </si>
  <si>
    <t>Rušenje dela kamnitega pokopališkega in opornega zidu</t>
  </si>
  <si>
    <t>Pregled terena in navzočnost geomehanika ob izvajanju rušitvenih del zaradi neposredne bližine zvonika</t>
  </si>
  <si>
    <t>Strojni izkop terena, zemljina III.ktg., vključno s sprotnim nakladanjem in odvozom materiala na gradbiščno deponijo. Upoštevati delo v utesnjenih pogojih</t>
  </si>
  <si>
    <t>Odstranitev ograje nad zahodnim pokopališkim zidom, ki je sestavljena iz vertikalnih kovinskih stebričkov ter horizontalnih pvc polnil. Ograje se odstrani in deponira tako, da bo možna kasnejša ponovna montaža</t>
  </si>
  <si>
    <t>Pri vseh postavkah rušitvenih del upoštevati rušenje oz. odstranitev, transport in nakladanje na transportno vozilo, odvoz in stroške na deponiji. Upoštevati delo v utesnjenih pogojih. Ruševine se ob odstranitvi praviloma neposredno naloži na transportno vozilo ter odpelje iz gradbišča in preda zbiralcu gradbenih odpadkov ali izvajalcu predelave teh odpadkov. Izvajalec gradbenih del je dolžen ravnanje z odpadki organizirati v skladu z Uredbo o ravnanju z odpadki, ki nastanejo pri gradbenih delih (Uradni list RS 34/08)</t>
  </si>
  <si>
    <t xml:space="preserve">   temelji objekta</t>
  </si>
  <si>
    <t>Dobava in naprava vetrikalne hidroizolacije zidov v sestavi 1x hladni bitumenski premaz + 1x varjen bitumenski trak V4</t>
  </si>
  <si>
    <t>Dobava in naprava horizontalne hidroizolacije pod zidovi v sestavi 1x hladni bitumenski premaz + 1x varjen bitumenski trak V4. Trakovi širine 50cm.</t>
  </si>
  <si>
    <t xml:space="preserve">Dobava in naprava vetrikalne hidroizolacije ab podpornega zidu v sestavi 1x hladni bitumenski premaz </t>
  </si>
  <si>
    <t>Dobava in vgradnja plošč XPS toplotne izolacije d=8cm, vertikalno,  sprotno ob zidanju novega opečnega zidu ob obstoječem AB pokopališkem zidu</t>
  </si>
  <si>
    <t>Naprava notranjih grobih in finih ometov opečnih sten skupaj s cemntnim obrizgom, komplet z napravo malt in prenosi</t>
  </si>
  <si>
    <t xml:space="preserve">Dobava in izdelava plavajočega tlaka v sestavi: toplotna izolacija iz EPS100 plošč d= 8cm + tesnilna folija + armiran cementni estrih d=6cm. Estrih mora imeti poleg zadostne tlačne in mehanske odpornosti in stabilnosti tudi ustrezno ravnost in gladkost površine za predvideno finalno oblogo </t>
  </si>
  <si>
    <t>Dobava in izdelava armiranega cementnega estriha v naklonu d= 13-8cm</t>
  </si>
  <si>
    <t>Dobava in kompletna izdelava obzidava NN PMO omarice po sledečem opisu:
Obzidava NN PMO omarice, ki je postavljena ob obstoječ zid: AB temelj 20x40x90cm, opečni zid d=20cm širine 90cm in višine 100cm, obojestranski opečni slop 20x20cm višine 90cm, ter AB preklada 20x10x90cm. Vključno s cementnim obrizgom, grobim ometom in zaključnim mineralnim ometom ter zgornjo zaključno polico iz granita cca 26x94x3cm (mere vzeti na mestu) z vrezanim odkapom.</t>
  </si>
  <si>
    <t>Dvostranski opaž  pasovnih temeljev, temeljnega nastavka, temeljne grede</t>
  </si>
  <si>
    <t>Dobava in zidanje zidov d=20cm z modularnim blokom M20 komplet z napravo malt in notranjimi prenosi. V vogalih in na mestu vertikalnih AB vezi se zidanje zaključi "na zob" za kasnejšo izvedbo AB vezi.</t>
  </si>
  <si>
    <t>Opaž vertikalnih vezi v vogalih in v stenah</t>
  </si>
  <si>
    <t>Dobava in naprava lesene strešne konstrukcije po projektu in statičnem izračunu (dvokapnica s trikotnim vešalom), komplet z dobavo in vgradnjo ustreznih sider. Poraba lesa 0,050 m3/m2 tlorisne projekcije, kompletno s protiinsekticidnim premazom celotne konstrukcije. Zunanji vidni deli strešne konstrukcije so skoblani in premazani z 1x osnovnim in 2x lazurnim premazom za les v barvi po določitvi projektanta.</t>
  </si>
  <si>
    <t>Dobava in dvojno letvanje strešin za pokrivanje z opečno kritino (kot npr. Tondach Sulm)</t>
  </si>
  <si>
    <r>
      <t>Dobava in naprava lesene stropne konstrukcije po projektu in statičnem izračunu, komplet z dobavo in vgradnjo ustreznih sider - stropniki 10/20cm s kovinskimi kotniki pritrjeni stransko v kapno lego. Poraba lesa 0,021 m3/m2 tlorisne projekcije, kompletno s protiinsekticidnim premazom celotne konstrukcije.</t>
    </r>
    <r>
      <rPr>
        <sz val="9"/>
        <color indexed="10"/>
        <rFont val="Arial"/>
        <family val="2"/>
        <charset val="238"/>
      </rPr>
      <t xml:space="preserve"> </t>
    </r>
  </si>
  <si>
    <t>Dobava in pokrivanje strehe z opečno kritino (kot npr. Tondach Sulm), engobirana, rdeče barve, na že pripravljene letve, komplet z ustreznim številom prezračevalnih elementov in prezračevalnim pasom ob kapu</t>
  </si>
  <si>
    <t>Izdelava in pokrivanje prezračevalnega slemena za izbrano kritino (kot npr. Tondach Sulm), vsa pomožna dela na objektu; obračun po tekočem metru;</t>
  </si>
  <si>
    <t>Dobava in montaža ventilacijskega prezračevalnega keramičnega elementa nad streho Ø 125 iz programa izbrane kritine (kot npr. Tondach Sulm), kompletno</t>
  </si>
  <si>
    <t>Dobava in izdelava obloge napušča:  kovinska podkonstrukcija iz CD pocinkanih profilov se pod določenim kotom pritrdi pod strešni napušč na razmiku max. 40cm, nanjo se privijačijo  XPS plošče d=4cm, preko pa izdela fasadni tankoslojni omet, to je izravnalni sloj lepilne malte armiran s stekleno armirno mrežico ter tankoslojni silikonski zaključni omet zrnavosti 1,5mm (kot npr. Baumit Silikon Top) v barvi po izbiri projektanta,  vključno z vsemi potrebnimi temeljnimi premazi. Upoštevati uporabo vseh potrebnih fasadnih pvc zaključnih oz. vogalnih elementov. Kompletno po navodilu proizvajalca fasadnega ometa,  s pomožnimi deli in prenosi.</t>
  </si>
  <si>
    <t>Dobava in izdelava fasadne izolacije po sistemu kontaktne tankoslojne fasade, vključno z obdelavo špalet, vse kompletno: lepljenje in sidranje (4 sidra/m2) toplotne izolacije - lamel kamene volne (kot npr. Knauf Insulation lamele FKL) d=8cm, izravnalni sloj lepilne malte armiran s stekleno armirno mrežico ter tankoslojni silikonski zaključni omet zrnavosti 1,5mm (kot npr. Baumit Silikon Top) v barvi po izbiri projektanta, vključno z vsemi potrebnimi temeljnimi premazi. Upoštevati uporabo vseh potrebnih fasadnih pvc zaključnih oz. vogalnih elementov. Kompletno po navodilu proizvajalca toplotne izolacije in fasadnega ometa,  s pomožnimi deli in prenosi.</t>
  </si>
  <si>
    <t>Dobava in izdelava fasadne izolacije po sistemu kontaktne tankoslojne fasade - cokel zunanjega zidu, vse kompletno: lepljena in sidrana toplotna izolacija XPS d=8cm, izravnalni sloj lepilne malte armiran s stekleno armirno mrežico ter tankoslojni vodoodbojni zaključni omet zrnavosti 1,5mm za fasadni cokel (kot npr. Baumit Mosaik Top) v barvi po izbiri projektanta, vključno z vsemi potrebnimi temeljnimi premazi. Upoštevati uporabo vseh potrebnih fasadnih pvc zaključnih oz. vogalnih elementov. Kompletno po navodilu proizvajalca zaključnega ometa,  s pomožnimi deli in prenosi.</t>
  </si>
  <si>
    <t>Dobava in  izdelava grobega in finega fasadnega ometa s predhodnim cementnim obrizgom (na opečnem zidu) ter  zaključnega silikonskega fasadnega ometa zrnavosti 1,5mm (kot npr. Baumit Silikon Top) v barvi po izbiri projektanta, vključno z vsemi potrebnimi temeljnimi premazi. Kompletno po navodilu proizvajalca fasadnega ometa,  s pomožnimi deli in prenosi.</t>
  </si>
  <si>
    <t>Dobava in  izdelava  zaključnega mineralnega fasadnega ometa na novem AB podpornem zidu zrnavosti 2 ali 1,5mm (kot npr. Baumit Edel Putz) v barvi po izbiri projektanta, vključno z vsemi potrebnimi temeljnimi premazi. Kompletno po navodilu proizvajalca fasadnega ometa,  s pomožnimi deli in prenosi.</t>
  </si>
  <si>
    <t>Dobava in  kompletna obdelava starega kamnitega podpornega zidu in sicer: odstranitev ostankov starega ometa in čiščenje zidu, cementni obrizg, grobi in fini omet ter zaključni mineralni omet zrnavosti 2 ali 1,5mm (kot npr. Baumit Edel Putz) v barvi po izbiri projektanta, vključno z vsemi potrebnimi temeljnimi premazi. Kompletno po navodilu proizvajalca fasadnega ometa,  s pomožnimi deli in prenosi.</t>
  </si>
  <si>
    <t>Naprava klasičnih revizijskih jaškov Ø 60cm, globine do 100 cm, komplet z obdelavo dna in z inox pokrovom 60x60cm z vgrajenim finalnim tlakom</t>
  </si>
  <si>
    <t>Dobava in naprava klasičnim peskolovov iz betonske cevi Ø 40 cm, višine do 100 cm, komplet z izkopom, podložnim betonom in obbetoniranjem ter inox pokrovom 40x40cm z vgrajenim finalnim tlakom</t>
  </si>
  <si>
    <t>Dobava in naprava klasičnim peskolovov iz betonske cevi Ø 40 cm, višine do 100 cm, komplet z izkopom, podložnim betonom in obbetoniranjem ter slepim (zasutim) betonskim pokrovom 40x40(50x50) cm, vključno z zastenitvijo pokrova</t>
  </si>
  <si>
    <t>Dobava in vgrajevanje nosilne tamponske plasti v sloju 30cm, kot podlaga tlakovani površini</t>
  </si>
  <si>
    <t>Dobava in kompletna vgradnja betonskih robnikov 10/25cm</t>
  </si>
  <si>
    <t>Dobava in kompletna vgradnja betonskih robnikov 5/20cm</t>
  </si>
  <si>
    <t xml:space="preserve">Kompletna izdelava tlakovanja ob objektu z betonskimi tlakovci (enaki obstoječim - kot npr. Inde Romanik), položenimi v pesek na predhodno pripravljeno nosilno tamponsko podlago. Kompletno z dobavo in vgradnjo drenažne folije, sloja peska d=4cm granulacije 4-8mm, tlakovcev ter fugiranjem s kremenčevo mivko. </t>
  </si>
  <si>
    <t>Dobava in polaganje betonskih plošč 40x40cm ob objektu, plošče po izbiri projektanta, v sestavi: armiran podložni beton 10cm +  plast cementnega estriha cca 4cm + betonske plošče + fugiranje</t>
  </si>
  <si>
    <t>Fino planiranje obst . peščene površine (na pokopališču na severni strani objekta) ter dobava in izvedba dodatnega nasutja s peskom granulacije od 4 do 8mm</t>
  </si>
  <si>
    <t>Vsi izdelki so iz pocinkane in barvane  pločevine v barvi po določitvi projektanta</t>
  </si>
  <si>
    <t>Dobava in montaža strešnih visečih žlebov (brez vidnih pritrdilnih kljuk) polkrožne oblike r.š. do 45 cm, komplet z nosilnimi elementi ter spojnim in tesnilnim materialom</t>
  </si>
  <si>
    <t>Dobava in montaža odtočnega žlebnega kotlička za viseče žlebove</t>
  </si>
  <si>
    <t>Dobava in montaža odtočnih okroglih cevi Ø100mm, komplet s spojnim materialom</t>
  </si>
  <si>
    <t>Dobava, kompletna izdelava in montaža nadstreška nad vhodom v vežico v celoti po opisu:
Nadstrešek dimenzij 270x190+20cm, sestavljen iz nosilnih horizontalnih profilov 40x80mm, krit s steklom dimenzije 280x195+25cm. Nosilna konstrukcija je sestavljena iz prečnega profila 40x80x4mm l=270cm, ki je pritrjen na zaključno kamnito ploščo vhodnega portala, ter 4 vzdolžnih profilov 40x80x3mm l=195cm, ki so položeni na ta prečni profil in ob kapu povezani z dodatnim enakim prečnim profilom l=270cm, ob zidu pa vijačeni v zid preko kovinske sidrne plošče in izolacijske podloge 3cm XPS.  Po vsem obodu nadstreška je na profile pritrjen horizontalen kovinski žleb pravokotne oblike 100x60x2mm z dvema kovinskima odtočnima cevema Ø50mm dolžine 120 oz. 240cm. Vsi kovinski deli so lakirani s temeljnim in dvokomponentnim lakom za kovino v RAL barvi po izboru projektanta. Nadstrešek je krit z jedkanim lepljenim steklom z vmesno folijo 5+5mm, ki je pritrjeno na točkovne višinsko nastavljive nosilce Ø20mm, s katerimi je steklo položeno v nagib min. 1,5%. Spoji posameznih plošč stekla so zatesnjeni s silikonom in prekriti z Alu profilom v barvi po izboru projektanta.</t>
  </si>
  <si>
    <t>Doplačilo za izvedbo pravokotne kaskade v spuščenem stropu (po detajlu v projektu)</t>
  </si>
  <si>
    <t>Dobava in kompletna izdelava stenske obloge z mavčnimi ploščami deb.1,25cm, skupaj s kovinsko podkonstrukcijo. Obloga je v dveh nivojih  in z izrezom v obliki križa (po detajlu v projektu)</t>
  </si>
  <si>
    <t>Ponovna montaža predhodno odstranjene zaščitne ograje nad podpornim zidom, ki je setavljena iz vertikalnih kovinskih stebričkov ter horizontalnih pvc polnil</t>
  </si>
  <si>
    <t>Dobava in montaža police iz poliranega kamna Nero Impala, kot zaključek notranjega zidu, police debeline 3 cm, širine 35cm</t>
  </si>
  <si>
    <t>Dobava in montaža zunanje okenske police iz brušenega kamna - kot npr. Roza Beta. Police debeline 3 cm, širine do 25 cm, z vzdolžnim in stranskim odkapom.</t>
  </si>
  <si>
    <t>Dobava in montaža notranje okenske police iz brušenega kamna - Bianco Carrara, police debeline 3 cm, širine do 25 cm</t>
  </si>
  <si>
    <t>Dobava in montaža zaključka na novem AB podpornem zidu in zidu pod nadstreškom s polico iz rezanega kamna (Repen) širine cca 25cm (izmeriti na licu mesta) in d=3cm, robovi zaključeni v širini 2mm pod kotom 45°, z vrezanim obojestranskim odkapom</t>
  </si>
  <si>
    <t>Dobava in montaža zaključka na kamnitem podpornem zidu s polico iz rezanega kamna (Repen) širine cca 46cm (izmeriti na licu mesta) in d=3cm, robovi zaključeni v širini 3mm pod kotom 45°, z vrezanim obojestranskim odkapom</t>
  </si>
  <si>
    <t xml:space="preserve">Dobava in izdelava zunanjega tlaka iz obdelanega naravnega kamna - žgan granit sive barve po določitvi projektanta d=3cm. Polaganje - lepljenje na predhodno izdelano AB talno ploščo, skupaj z 2x cementnim hidroizolacijskim premazom (kot npr. Kema Hidrostop), lepilom in  fugiranjem. </t>
  </si>
  <si>
    <t>Dobava, kompletna izdelava in vgradnja vhodnega portala pred vežico in pokopališčem, zajeto v celoti po opisu:
Dvojni portal, izdelan iz naravnega kamna - sivega apnenca, kot npr. Repen, grobo brušenega (po predhodni potrditvi vzorca s strani projektanta). Sestavljen iz 3 celih stebrov in 1 polovičnega stebra, postavljenega na AB zid. Celi stebri so sestavljeni iz (a) podstavka 30x30cm višine 57cm z vertikalnimi in zgornjimi horizontalnimi vogali odrezanimi 2cm pod kotom 45°, (b+c) stebra 24x24cm višine 78+100cm (lahko v dveh delih) z vertikalnimi vogali odrezanimi 1cm pod kotom 45°, ter (d) zaključno kapo dimenzij 30x30cm višine 5cm z vsemi vogali odrezanimi 2cm pod kotom 45°. Polovični steber je izdelan iz (a) imitacije podstavka 7x30cm višine 57cm z vertikalnimi in zgornjimi horizontalnimi vogali odrezanimi 2cm pod kotom 45°, ki je prilepljen ob AB zid, (b) imitacije spodnjega dela stebra 4x24cm višine 78cm z vertikalnimi vogali odrezanimi 1cm pod kotom 45°, ki je prilepljen ob AB zid, (c) stebra 24x24cm višine 100cm z vertikalnimi vogali odrezanimi 1cm pod kotom 45°, ki je postavljen (sidran in prilepljen) na AB zid, ter (d) zaključno kapo dimenzij 30x30cm višine 5cm z vsemi vogali odrezanimi 2cm pod kotom 45°. Vse po risbi v projektu, spajanje in lepljenje elementov z ustreznimi detajli in lepilom po določitvi izvajalca.</t>
  </si>
  <si>
    <t xml:space="preserve">Dobava in polaganje  talne porcelangres glazirane keramike dimenzij 30/60cm, d=10mm, drsnost min. 9, zmrzlinsko odporne, komplet s fugiranjem in stenskim zaključkom. Posebej prikazati nabavno ceno ploščic ter posebej vse ostale stroške: polaganje, fugiranje, lepilo, fugirna masa, letvice in ostali drobni material. </t>
  </si>
  <si>
    <t>Kitanje in glajenje ometanih sten z disperzijskim kitom, komplet: kitanje 1x, osnovni prednamaz in brušenje</t>
  </si>
  <si>
    <t>Kitanje in glajenje stenskih in stropnih oblog iz mavčnih plošč z disperzijskim kitom, komplet: kitanje 1x, osnovni prednamaz in brušenje</t>
  </si>
  <si>
    <t>Pleskanje zaglajenih sten in stropov s poldisperzijsko barvo, dve roki v barvih odtenkih po določitvi projektanta</t>
  </si>
  <si>
    <t xml:space="preserve">4. </t>
  </si>
  <si>
    <t>Dobava in montaža ročnega gasilnega aparata na prah ABC S-6</t>
  </si>
  <si>
    <t>Prezračevanje, ogrevanje, zaščita pred požarom</t>
  </si>
  <si>
    <t>PREZRAČEVANJE, OGREVANJE, ZAŠČITA PRED POŽAROM</t>
  </si>
  <si>
    <t>SKUPAJ PREZRAČEVANJE, OGREVANJE, ZAŠČITA PRED POŽAROM</t>
  </si>
  <si>
    <t xml:space="preserve">Dobava in montaža okna v vežici dim. 120/160cm O1 v celoti po opisu:
Enokrilno okno, izdelano iz PVC najmanj šestkomornih profilov min. širine 80mm, zunaj v lesnem dekorju (kot npr. zlati hrast), znotraj v beli barvi. Tesnenje okenskega krila z najmanj dvemi tesnili, zasteklitev z dvoslojnim izolacijskim steklom min. 1,1 W/m2K z jedkanim steklom. Okensko krilo opremljeno z okovjem za  kombinirano odpiranje (okrog vertikalne osi in na ventus), sistemom za pasivno prezračevanje pri zaprtem oknu, in belo pololivo (kot npr. Mik PVC Comfort Line s prezračevanjem Gecco 3). Desno odpiranje okenskega krila.
Vključno z notranjimi lamelnimi zavesami 120X60cm, vgrajenimi v okensko nišo, z stransko verižico za uravnavanje nagiba in odpiranje lamel. Tkanina lamel po določitvi projektanta. </t>
  </si>
  <si>
    <t>REKAPITULACIJA VREDNOSTI VSEH DEL</t>
  </si>
  <si>
    <t>ELEKTRIČNE INŠTALALCIJE skupaj</t>
  </si>
  <si>
    <t>SKUPAJ</t>
  </si>
  <si>
    <t>ddv 22%</t>
  </si>
  <si>
    <t>SKUPAJ Z DDV</t>
  </si>
  <si>
    <t>Objekt: MRLIŠKA VEŽICA NA GORENJEM POLJU</t>
  </si>
  <si>
    <t>REKAPITULACIJA VREDNOSTI GRADBENIH IN OBRTNIŠKIH DEL</t>
  </si>
  <si>
    <t>REKAPITULACIJA VREDNOSTI DEL ELEKTRIČNIH INŠTALALCIJ</t>
  </si>
  <si>
    <t xml:space="preserve"> </t>
  </si>
  <si>
    <t>Vsa dela na objektu se morajo izvajati v skladu z načrti ter popisi materiala in del faze PZI. Vse vgrajene elemente in naprave v zvezi s elektro instalacijami, pred naročilom s stani izvajalca, potrdi investitor.</t>
  </si>
  <si>
    <t>Vsi proizvajalci in tipi naprav in elementov v popisu materiala in del so navedeni  "kot na primer  (npr.:)". Oznake naprav služijo kot pomoč pri določitvi tehnične ustreznosti. Vse proizvajalce (tipe) naprav v popisu materiala in del potrdi investitor</t>
  </si>
  <si>
    <t>Pri izdelavi ponudbe morajo biti vse spremembe proizvajalcev (tipov) naprav navedene in jasno označene. Spremembe potrdi investitor ali pooblaščeni nadzor nad izvedbo gradnje.</t>
  </si>
  <si>
    <t>Vse naprave in elemente se mora dobaviti z ustreznimi certifikati, atesti, garancijami, navodili za obratovanje in vzdrževanje v slovenskem jeziku.</t>
  </si>
  <si>
    <t>Pri vseh napravah in elementih je potrebno upoštevati transportne in vgradne stroške ter stroške zavarovanja in zaščite.</t>
  </si>
  <si>
    <t>Pri vseh elementih je potrebno upoštevati spojni in tesnilni material.</t>
  </si>
  <si>
    <t>Vse naprave in elemente mora vgraditi strokovno usposobljeno osebje, skladno z podrobnimi navodili proizvajalca. Po potrebi naprave vgradi osebje pooblaščeno za montažo.</t>
  </si>
  <si>
    <t>A1</t>
  </si>
  <si>
    <t xml:space="preserve">ZUNANJA UREDITEV </t>
  </si>
  <si>
    <t xml:space="preserve">Izdelava kabelske kanalizacije komplet: izkop v terenu III. Kategorije dimenzije 0,4×0,9 m, izdelava posteljice iz suhega betona MB 10 za polaganje zaščitnih cevi in obetoniranje cevi debeline 30 cm, polaganje 1×Stigmaflex EL cevi Ø110 mm, dobava in polaganje opozorilnega traku, dobava in nasip tampona z utrjevanjem do potrebne zbitosti terena in nakladanjem ter planiranjem odvečne zemlje </t>
  </si>
  <si>
    <t xml:space="preserve">Izdelava kabelske kanalizacije komplet: izkop v terenu III. Kategorije dimenzije 0,40×0,90 m, izdelava posteljice iz suhega betona MB 10 za polaganje zaščitnih cevi in obetoniranje cevi debeline 30 cm, polaganje 1×Stigmaflex EL cevi Ø63 mm, dobava in opozorilnega traku, dobava in nasip tampona z utrjevanjem do potrebne zbitosti terena in nakladanjem ter planiranjem odvečne zemlje </t>
  </si>
  <si>
    <t>Stigmaflex cev ∅63 mm (med kabelskim jaškom KJ2 in KPMO omaro)</t>
  </si>
  <si>
    <t>Stigmaflex cev ∅63 mm (med kabelskim jaškom KJ1 in fasado cerkve)</t>
  </si>
  <si>
    <t>Stigmaflex cev ∅50 mm (med kabelskim jaškom KJ1 in svetilko javne razsvetljave)</t>
  </si>
  <si>
    <t>Izdelava kabelskega jaška (KJ1 in KJ2)z betonsko cevjo Ø60 cm dolžine 1,0 m, komplet: izkop postavitev, obbetoniranje, zasip, pokrov jaška 60×60, INOX za zapolnitvijo z tlakovcevci , končno čiščenje z nakladanjem ter planiranjem odvečne zemlje, odvozom na deponijo komunalnih odpadkov</t>
  </si>
  <si>
    <t>kos</t>
  </si>
  <si>
    <t>Prestavitev svetilke javne razsvetljave</t>
  </si>
  <si>
    <t xml:space="preserve">Postavitev Fe kandelabra za montažo svetilke javne razsvetljave </t>
  </si>
  <si>
    <t>(zasipanje cevi z mivko in zaključevanje cevi z zalikanim betonom)</t>
  </si>
  <si>
    <t>kpl</t>
  </si>
  <si>
    <t>Priklop svetilke javne razsvetljave</t>
  </si>
  <si>
    <t>ur</t>
  </si>
  <si>
    <t>Priklop kandelabra svetilke javne razsvetljave na temelno ozemljilo</t>
  </si>
  <si>
    <t>Ureditev okolice okoli svetilke javne razsvetljave</t>
  </si>
  <si>
    <t>Dobava in montaža svetilke na novopredviden Fe kandelaber kot naprimer tip DL50 mm,ST1.2a, LED 2980 lm, 830,Basic, komplet s sijalko 1 x LED 3000 K</t>
  </si>
  <si>
    <t>Dobava in montaža Fe kandelabra, celotna dolžina h=7 m (6 m nad zemljo)</t>
  </si>
  <si>
    <t>SKUPAJ ZUNANJA UREDITEV</t>
  </si>
  <si>
    <t>MRLIŠKA VEŽICA NA GORENJEM POLJU</t>
  </si>
  <si>
    <t>A.</t>
  </si>
  <si>
    <t>SVETILKE</t>
  </si>
  <si>
    <t>Svetilke komplet z veznim, pritrdilnim materialom, montažo in priklopom!</t>
  </si>
  <si>
    <t>Vgradna stropna svetilka, 230 V, IP44 , El. moč 1W, primerljivost s klasično žarnico 10 W, 3000 K, Velikost LED svetilke (fi) do 50 mm po izbiri arhitekta</t>
  </si>
  <si>
    <t>Vgradna stropna svetilka, 230 V, IP44 , El. moč 1W, primerljivost s klasično žarnico 10 W, 3000 K , Velikost LED svetilke (fi) do 40 mm po izbiri arhitekta</t>
  </si>
  <si>
    <t>Nadgradna stenska svetilka po izbiri arhitekta, 230 V, IP20, do 100 W (kvadratne oblike z belim steklom cca 25x25x10cm)</t>
  </si>
  <si>
    <t>(mrliška vežica, ..... )</t>
  </si>
  <si>
    <t xml:space="preserve">LED trak po izbiri arhitekta, 230 V komplet z Alu kanalom, pritrdilnim in priključnim materialom ter napajalnikom 10 W/m, 4000 K </t>
  </si>
  <si>
    <t>(osvetlitev križa)</t>
  </si>
  <si>
    <t>met</t>
  </si>
  <si>
    <t>(medstropovje levo)</t>
  </si>
  <si>
    <t>(medstropovje desno)</t>
  </si>
  <si>
    <t xml:space="preserve">(vertikala levo) </t>
  </si>
  <si>
    <t xml:space="preserve">(vertikala desno) </t>
  </si>
  <si>
    <t>Nadgradna stenske svetilka z IR-senzorjem po izbiri investitorja, 230 V, IP55, do 100 W (kvadratne oblike z belim steklom cca 25x25x10cm)</t>
  </si>
  <si>
    <t>(nad vhodom)</t>
  </si>
  <si>
    <t>SKUPAJ SVETILKE</t>
  </si>
  <si>
    <t>B.</t>
  </si>
  <si>
    <t>STIKALA</t>
  </si>
  <si>
    <t>Podometna stikala, 10/16 A, komplet z negorljivo instalacijsko dozo,</t>
  </si>
  <si>
    <t xml:space="preserve">drobnim, veznim in montažnim materialom, komplet </t>
  </si>
  <si>
    <t xml:space="preserve"> - enopolno</t>
  </si>
  <si>
    <t xml:space="preserve"> - stikalo 1-0-2</t>
  </si>
  <si>
    <t xml:space="preserve"> - Forel</t>
  </si>
  <si>
    <t xml:space="preserve"> - IR senzor 180°</t>
  </si>
  <si>
    <t>SKUPAJ STIKALA</t>
  </si>
  <si>
    <t>C.</t>
  </si>
  <si>
    <t>VTIČNICE IN FIKSNI PRIKLJUČKI</t>
  </si>
  <si>
    <t>Vtičnice podometne, komplet z negorljivo instalacijsko dozo in pritrdilnim materialom, komplet:</t>
  </si>
  <si>
    <t xml:space="preserve"> - 16 A, 250 V, 50 Hz, ( P+N+Pe)</t>
  </si>
  <si>
    <t>Vtičnice podometne s pokrovom, komplet z negorljivo instalacijsko dozo in pritrdilnim materialom, komplet:</t>
  </si>
  <si>
    <t xml:space="preserve">Fiksni priključki, 230 V, 16 A, p/o - n/o, komplet z dozo in pritrdilnim in montažnim materialom, 1f, </t>
  </si>
  <si>
    <t>SKUPAJ VTIČNICE IN FIKSNI PRIKLJUČKI</t>
  </si>
  <si>
    <t>D.</t>
  </si>
  <si>
    <t>VODOVNI MATERIAL</t>
  </si>
  <si>
    <t>Kabel uvlečen v kabelsko kanalizacijo, instalacijske zaščitne cevi</t>
  </si>
  <si>
    <t xml:space="preserve"> - NAYY-J 4×35+2,5 mm² (dovod od obstoječega NN omrežja do KPMO omare na fasadi predmetnega objekta)</t>
  </si>
  <si>
    <t xml:space="preserve"> - NYY-J 3×10 mm² (od KPMO do stikalnega bloka SB-V(VEŽICA)</t>
  </si>
  <si>
    <t xml:space="preserve"> - NYM-J 3×1,5 mm²</t>
  </si>
  <si>
    <t xml:space="preserve"> - NYM-J 2×1,5 mm²</t>
  </si>
  <si>
    <t xml:space="preserve"> - NYM-J 3×2,5 mm²</t>
  </si>
  <si>
    <t xml:space="preserve"> - H07V-K 6 mm²</t>
  </si>
  <si>
    <t xml:space="preserve"> - H07V-K 16 mm²</t>
  </si>
  <si>
    <t>Instalacijske cevi, komplet s spojnim in pritrdilnim materialom</t>
  </si>
  <si>
    <t xml:space="preserve"> - I.C.Ø16-23 mm</t>
  </si>
  <si>
    <t xml:space="preserve"> - inst cev Ø36 mm (po fasadi cerkve)</t>
  </si>
  <si>
    <t>Izdelava napisnih ploščic z oznakami komplet z pritrdilnim materialom za namestitev napisnih ploščic na kable, ostale porabnike (stikala, vtičnice, ..)</t>
  </si>
  <si>
    <t>Označevanje vseh vtičnic in stikal</t>
  </si>
  <si>
    <t>Priklop tipal, avtomatike, itd.</t>
  </si>
  <si>
    <t>ura</t>
  </si>
  <si>
    <t>Interne povezave elementov po shemi dobavitelja opreme, ocena</t>
  </si>
  <si>
    <t>Sodelovanje pri zagonu strojnih instalacij in tehnoloških porabnikov</t>
  </si>
  <si>
    <t>Režijske ure ocenjeno</t>
  </si>
  <si>
    <t>SKUPAJ VODOVNI MATERIAL</t>
  </si>
  <si>
    <t>E.</t>
  </si>
  <si>
    <t>STIKALNI BLOKI</t>
  </si>
  <si>
    <t>Tipski podomeni stikalni blok SB-V (VEŽICA), izdelana kot podometna omarica, za vgradnjo minimalno 36 elementov, komplet z vgrajeno opremo:</t>
  </si>
  <si>
    <t xml:space="preserve"> - Bremenski ločilnik, kot SV 140/1p, 1×40 A</t>
  </si>
  <si>
    <t xml:space="preserve"> - RCD stikalo 40/0,3 A</t>
  </si>
  <si>
    <t xml:space="preserve"> - Prenapetostni odvodnik kot PROTEC C tip 3</t>
  </si>
  <si>
    <t xml:space="preserve"> - C10 A, 1p</t>
  </si>
  <si>
    <t xml:space="preserve"> - C16 A, 1p</t>
  </si>
  <si>
    <t xml:space="preserve"> - C16 A, 3p</t>
  </si>
  <si>
    <t xml:space="preserve"> - Analogni časovni rele Finder za vklop in izklop ventilatorja (dnevni, 230 V)</t>
  </si>
  <si>
    <t xml:space="preserve"> - Stikalo 1-0 z lučko 16 A, za namestitev na DIN letev (izklop/vklop zunanje vtičnice)</t>
  </si>
  <si>
    <t xml:space="preserve"> - Stikalo 1-0-2 16 A, za namestitev na DIN letev (preklop avtomatski-ročni-izklop način delovanja vent.)</t>
  </si>
  <si>
    <t xml:space="preserve"> - Ničelna, zaščitna zbiralnica</t>
  </si>
  <si>
    <t xml:space="preserve"> - Drobni, vezni in montažni material</t>
  </si>
  <si>
    <t>Skupaj stikalni blok SB-V(VEŽICA)</t>
  </si>
  <si>
    <t>Kabelska priključno merilna omarica KPMO, kot PMO 3 NG K ( PREBIL d.o.o. ) in dovod v skladu z zahtevami pristojne elektro službe, komplet z vgrajeno opremo:</t>
  </si>
  <si>
    <t xml:space="preserve"> - Direktni enofazni števec delovne energije 5-85 A tip Landis Gyr </t>
  </si>
  <si>
    <t xml:space="preserve"> - Komunikator; tip Landis Gyr </t>
  </si>
  <si>
    <t xml:space="preserve"> - Odklopni ločilnik OL 160/__ A</t>
  </si>
  <si>
    <t xml:space="preserve"> - Varovalni vložki, NV 00 CI SI 20 A</t>
  </si>
  <si>
    <t xml:space="preserve"> - Prenapetostni odvodnik, kot PROTEC  B2</t>
  </si>
  <si>
    <t xml:space="preserve"> - Drobni in vezni material, napisne ploščice</t>
  </si>
  <si>
    <t xml:space="preserve"> - Skupaj kabelsko priključno merilna omarica KPMO</t>
  </si>
  <si>
    <t>SKUPAJ STIKALNI BLOKI</t>
  </si>
  <si>
    <t>F</t>
  </si>
  <si>
    <t>STRELOVODNA INSTALACIJA</t>
  </si>
  <si>
    <t xml:space="preserve"> - Lovilci Al Ø8 mm (po strehi)</t>
  </si>
  <si>
    <t xml:space="preserve"> - Odvod Al Ø8 mm (po fasadi)</t>
  </si>
  <si>
    <t xml:space="preserve"> - Zidni nosilci za Al Ø8 nameščeni na 1,00 m </t>
  </si>
  <si>
    <t xml:space="preserve"> - Strešni nosilci za Al Ø8 nameščeni na 0,50 m </t>
  </si>
  <si>
    <t xml:space="preserve"> - Križne sponke za Al Ø8 mm</t>
  </si>
  <si>
    <t xml:space="preserve"> - Žlebne sponke pritrditev na prečnem žlebu</t>
  </si>
  <si>
    <t xml:space="preserve"> - Merilne križne sponke 60×60 mm</t>
  </si>
  <si>
    <t xml:space="preserve"> - Mehanska zaščita odvodov (L=2,0 m)</t>
  </si>
  <si>
    <t xml:space="preserve"> - Križne sponke za valjanev 25×4 mm v zemlji</t>
  </si>
  <si>
    <t xml:space="preserve"> - Bitumenska masa za zaščito spojev v zemlji</t>
  </si>
  <si>
    <t xml:space="preserve"> - Dobava in montaža strelovodnega ozemljila in povezav kovinskih delov - pocinkani valjanec FeZn 25×4 mm</t>
  </si>
  <si>
    <t>SKUPAJ STRELOVODNA INSTALACIJA</t>
  </si>
  <si>
    <t>F.</t>
  </si>
  <si>
    <t>cena €</t>
  </si>
  <si>
    <t>Zunanja ureditev skupaj</t>
  </si>
  <si>
    <t>Mrliška vežica na Gorenjem Polju skupaj</t>
  </si>
  <si>
    <t>Drobni materila, nepredvidena in dodatna dela; po dejanskih stroških in s potrditvijo nadzora  - ocena 10%</t>
  </si>
  <si>
    <t>ELEKTRIČNE INSTALACIJE IN EL. OPREMA skupaj</t>
  </si>
  <si>
    <t>PROJEKTANTSKI POPIS DEL S PREDIZMERAMI  ZA ELEKTRIČNE INŠTALACIJE IN EL. OPREMO</t>
  </si>
  <si>
    <t>SPLOŠNA DOLOČILA</t>
  </si>
  <si>
    <r>
      <t xml:space="preserve">(zvezdno nebo </t>
    </r>
    <r>
      <rPr>
        <b/>
        <sz val="9"/>
        <rFont val="Arial"/>
        <family val="2"/>
        <charset val="238"/>
      </rPr>
      <t>veliki voz</t>
    </r>
    <r>
      <rPr>
        <sz val="9"/>
        <rFont val="Arial"/>
        <family val="2"/>
        <charset val="238"/>
      </rPr>
      <t>..... )</t>
    </r>
  </si>
  <si>
    <r>
      <t xml:space="preserve">(za zvezdno nebo </t>
    </r>
    <r>
      <rPr>
        <b/>
        <sz val="9"/>
        <rFont val="Arial"/>
        <family val="2"/>
        <charset val="238"/>
      </rPr>
      <t>mali voz</t>
    </r>
    <r>
      <rPr>
        <sz val="9"/>
        <rFont val="Arial"/>
        <family val="2"/>
        <charset val="238"/>
      </rPr>
      <t>..... )</t>
    </r>
  </si>
</sst>
</file>

<file path=xl/styles.xml><?xml version="1.0" encoding="utf-8"?>
<styleSheet xmlns="http://schemas.openxmlformats.org/spreadsheetml/2006/main">
  <numFmts count="11">
    <numFmt numFmtId="164" formatCode="_-* #,##0.00\ &quot;SIT&quot;_-;\-* #,##0.00\ &quot;SIT&quot;_-;_-* &quot;-&quot;??\ &quot;SIT&quot;_-;_-@_-"/>
    <numFmt numFmtId="165" formatCode="_-* #,##0.00\ _S_I_T_-;\-* #,##0.00\ _S_I_T_-;_-* &quot;-&quot;??\ _S_I_T_-;_-@_-"/>
    <numFmt numFmtId="166" formatCode="#,##0.00\ &quot;SIT&quot;"/>
    <numFmt numFmtId="167" formatCode="#,##0.00\ _S_I_T"/>
    <numFmt numFmtId="168" formatCode="0.0"/>
    <numFmt numFmtId="169" formatCode="_-* #,##0.0\ _S_I_T_-;\-* #,##0.0\ _S_I_T_-;_-* &quot;-&quot;??\ _S_I_T_-;_-@_-"/>
    <numFmt numFmtId="170" formatCode="_-* #,##0.00\ [$€-1]_-;\-* #,##0.00\ [$€-1]_-;_-* &quot;-&quot;??\ [$€-1]_-"/>
    <numFmt numFmtId="171" formatCode="_-* #,##0\ [$€-1]_-;\-* #,##0\ [$€-1]_-;_-* &quot;-&quot;??\ [$€-1]_-"/>
    <numFmt numFmtId="172" formatCode="_-* #,##0.0\ &quot;€&quot;_-;\-* #,##0.0\ &quot;€&quot;_-;_-* &quot;-&quot;?\ &quot;€&quot;_-;_-@_-"/>
    <numFmt numFmtId="173" formatCode="#,##0.00\ [$€-1]"/>
    <numFmt numFmtId="174" formatCode="0_)"/>
  </numFmts>
  <fonts count="16">
    <font>
      <sz val="10"/>
      <name val="Arial CE"/>
      <charset val="238"/>
    </font>
    <font>
      <sz val="10"/>
      <name val="Arial CE"/>
      <family val="2"/>
      <charset val="238"/>
    </font>
    <font>
      <sz val="9"/>
      <name val="Arial CE"/>
      <family val="2"/>
      <charset val="238"/>
    </font>
    <font>
      <sz val="9"/>
      <name val="Arial"/>
      <family val="2"/>
      <charset val="238"/>
    </font>
    <font>
      <vertAlign val="superscript"/>
      <sz val="9"/>
      <name val="Arial"/>
      <family val="2"/>
      <charset val="238"/>
    </font>
    <font>
      <sz val="10"/>
      <name val="Arial"/>
      <family val="2"/>
      <charset val="238"/>
    </font>
    <font>
      <b/>
      <sz val="12"/>
      <name val="Arial"/>
      <family val="2"/>
      <charset val="238"/>
    </font>
    <font>
      <b/>
      <sz val="11"/>
      <name val="Arial"/>
      <family val="2"/>
      <charset val="238"/>
    </font>
    <font>
      <b/>
      <sz val="9"/>
      <name val="Arial"/>
      <family val="2"/>
      <charset val="238"/>
    </font>
    <font>
      <sz val="8"/>
      <name val="Arial"/>
      <family val="2"/>
      <charset val="238"/>
    </font>
    <font>
      <sz val="9"/>
      <color indexed="10"/>
      <name val="Arial"/>
      <family val="2"/>
      <charset val="238"/>
    </font>
    <font>
      <sz val="7"/>
      <name val="Arial"/>
      <family val="2"/>
      <charset val="238"/>
    </font>
    <font>
      <b/>
      <sz val="10"/>
      <name val="Arial"/>
      <family val="2"/>
      <charset val="238"/>
    </font>
    <font>
      <sz val="9"/>
      <color rgb="FFFF0000"/>
      <name val="Arial"/>
      <family val="2"/>
      <charset val="238"/>
    </font>
    <font>
      <b/>
      <u/>
      <sz val="9"/>
      <name val="Arial"/>
      <family val="2"/>
      <charset val="238"/>
    </font>
    <font>
      <b/>
      <sz val="9"/>
      <color rgb="FFFF0000"/>
      <name val="Arial"/>
      <family val="2"/>
      <charset val="238"/>
    </font>
  </fonts>
  <fills count="2">
    <fill>
      <patternFill patternType="none"/>
    </fill>
    <fill>
      <patternFill patternType="gray125"/>
    </fill>
  </fills>
  <borders count="5">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70"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5" fillId="0" borderId="0"/>
  </cellStyleXfs>
  <cellXfs count="323">
    <xf numFmtId="0" fontId="0" fillId="0" borderId="0" xfId="0"/>
    <xf numFmtId="168" fontId="3" fillId="0" borderId="0" xfId="0" applyNumberFormat="1" applyFont="1" applyBorder="1" applyAlignment="1">
      <alignment horizontal="right"/>
    </xf>
    <xf numFmtId="168" fontId="3" fillId="0" borderId="0" xfId="0" applyNumberFormat="1" applyFont="1" applyBorder="1" applyAlignment="1"/>
    <xf numFmtId="172" fontId="3" fillId="0" borderId="0" xfId="0" applyNumberFormat="1" applyFont="1" applyBorder="1"/>
    <xf numFmtId="165" fontId="3" fillId="0" borderId="0" xfId="3" applyFont="1" applyBorder="1"/>
    <xf numFmtId="168" fontId="3" fillId="0" borderId="1" xfId="0" applyNumberFormat="1" applyFont="1" applyBorder="1" applyAlignment="1">
      <alignment horizontal="right"/>
    </xf>
    <xf numFmtId="1" fontId="3" fillId="0" borderId="0" xfId="0" applyNumberFormat="1" applyFont="1" applyFill="1" applyBorder="1" applyAlignment="1">
      <alignment horizontal="center" wrapText="1"/>
    </xf>
    <xf numFmtId="0" fontId="3" fillId="0" borderId="0" xfId="0" applyFont="1" applyFill="1" applyBorder="1" applyAlignment="1">
      <alignment vertical="top" wrapText="1"/>
    </xf>
    <xf numFmtId="0" fontId="3" fillId="0" borderId="0" xfId="0" applyFont="1" applyFill="1" applyBorder="1" applyAlignment="1">
      <alignment horizontal="center"/>
    </xf>
    <xf numFmtId="1" fontId="3" fillId="0" borderId="0" xfId="0" applyNumberFormat="1" applyFont="1" applyFill="1" applyBorder="1" applyAlignment="1">
      <alignment horizontal="center" vertical="top"/>
    </xf>
    <xf numFmtId="172" fontId="3" fillId="0" borderId="0" xfId="1" applyNumberFormat="1" applyFont="1" applyBorder="1" applyAlignment="1"/>
    <xf numFmtId="0" fontId="3" fillId="0" borderId="0" xfId="0" applyFont="1" applyBorder="1"/>
    <xf numFmtId="0" fontId="8" fillId="0" borderId="0" xfId="0" applyFont="1" applyFill="1" applyBorder="1" applyAlignment="1">
      <alignment horizontal="center"/>
    </xf>
    <xf numFmtId="0" fontId="8" fillId="0" borderId="0" xfId="0" applyFont="1" applyBorder="1"/>
    <xf numFmtId="0" fontId="3" fillId="0" borderId="0" xfId="0" applyFont="1" applyBorder="1" applyAlignment="1">
      <alignment horizontal="center"/>
    </xf>
    <xf numFmtId="0" fontId="3" fillId="0" borderId="2" xfId="0" applyFont="1" applyFill="1" applyBorder="1" applyAlignment="1">
      <alignment horizontal="center"/>
    </xf>
    <xf numFmtId="168" fontId="3" fillId="0" borderId="0" xfId="0" applyNumberFormat="1" applyFont="1" applyBorder="1"/>
    <xf numFmtId="0" fontId="8" fillId="0" borderId="0" xfId="0" applyFont="1" applyFill="1" applyBorder="1"/>
    <xf numFmtId="168" fontId="8" fillId="0" borderId="0" xfId="0" applyNumberFormat="1" applyFont="1" applyFill="1" applyBorder="1"/>
    <xf numFmtId="0" fontId="3" fillId="0" borderId="1" xfId="0" applyFont="1" applyBorder="1"/>
    <xf numFmtId="0" fontId="3" fillId="0" borderId="0" xfId="0" applyFont="1" applyFill="1" applyBorder="1"/>
    <xf numFmtId="0" fontId="3" fillId="0" borderId="0" xfId="0" applyFont="1" applyBorder="1" applyAlignment="1"/>
    <xf numFmtId="0" fontId="3" fillId="0" borderId="0" xfId="0" applyFont="1" applyBorder="1" applyAlignment="1">
      <alignment horizontal="center" vertical="top"/>
    </xf>
    <xf numFmtId="49" fontId="3" fillId="0" borderId="0" xfId="0" applyNumberFormat="1" applyFont="1" applyBorder="1" applyAlignment="1">
      <alignment horizontal="right"/>
    </xf>
    <xf numFmtId="0" fontId="3" fillId="0" borderId="0" xfId="0" applyFont="1" applyBorder="1" applyAlignment="1">
      <alignment horizontal="left" vertical="top" wrapText="1"/>
    </xf>
    <xf numFmtId="172" fontId="3" fillId="0" borderId="0" xfId="3" applyNumberFormat="1" applyFont="1" applyBorder="1" applyAlignment="1"/>
    <xf numFmtId="167" fontId="3" fillId="0" borderId="0" xfId="0" applyNumberFormat="1" applyFont="1" applyBorder="1" applyAlignment="1">
      <alignment horizontal="right"/>
    </xf>
    <xf numFmtId="0" fontId="8" fillId="0" borderId="0" xfId="0" applyFont="1" applyBorder="1" applyAlignment="1">
      <alignment horizontal="center"/>
    </xf>
    <xf numFmtId="166" fontId="3" fillId="0" borderId="0" xfId="0" applyNumberFormat="1" applyFont="1" applyBorder="1" applyAlignment="1">
      <alignment horizontal="right"/>
    </xf>
    <xf numFmtId="0" fontId="3" fillId="0" borderId="1" xfId="0" applyFont="1" applyBorder="1" applyAlignment="1">
      <alignment horizontal="center" vertical="top"/>
    </xf>
    <xf numFmtId="0" fontId="3" fillId="0" borderId="1" xfId="0" applyFont="1" applyBorder="1" applyAlignment="1">
      <alignment horizontal="left" vertical="top" wrapText="1"/>
    </xf>
    <xf numFmtId="0" fontId="3" fillId="0" borderId="0" xfId="0" applyFont="1" applyBorder="1" applyAlignment="1">
      <alignment horizontal="right"/>
    </xf>
    <xf numFmtId="0" fontId="8" fillId="0" borderId="1" xfId="0" applyFont="1" applyFill="1" applyBorder="1" applyAlignment="1">
      <alignment horizontal="left" vertical="top" wrapText="1"/>
    </xf>
    <xf numFmtId="168" fontId="3" fillId="0" borderId="1" xfId="0" applyNumberFormat="1" applyFont="1" applyFill="1" applyBorder="1" applyAlignment="1">
      <alignment horizontal="right"/>
    </xf>
    <xf numFmtId="0" fontId="8" fillId="0" borderId="0" xfId="0" applyFont="1" applyBorder="1" applyAlignment="1">
      <alignment horizontal="left" vertical="top" wrapText="1"/>
    </xf>
    <xf numFmtId="0" fontId="3" fillId="0" borderId="0" xfId="0" applyFont="1" applyBorder="1" applyAlignment="1" applyProtection="1">
      <alignment horizontal="left" vertical="top" wrapText="1"/>
      <protection locked="0"/>
    </xf>
    <xf numFmtId="166" fontId="3" fillId="0" borderId="0" xfId="0" applyNumberFormat="1" applyFont="1" applyBorder="1" applyAlignment="1">
      <alignment horizontal="center"/>
    </xf>
    <xf numFmtId="0" fontId="8" fillId="0" borderId="0" xfId="0" applyFont="1" applyBorder="1" applyAlignment="1">
      <alignment horizontal="left"/>
    </xf>
    <xf numFmtId="2" fontId="3" fillId="0" borderId="0" xfId="0" applyNumberFormat="1" applyFont="1" applyBorder="1" applyAlignment="1">
      <alignment horizontal="right"/>
    </xf>
    <xf numFmtId="0" fontId="3" fillId="0" borderId="0" xfId="0" applyFont="1" applyFill="1" applyBorder="1" applyAlignment="1">
      <alignment horizontal="center" vertical="top"/>
    </xf>
    <xf numFmtId="0" fontId="3" fillId="0" borderId="0" xfId="0" applyFont="1" applyFill="1" applyBorder="1" applyAlignment="1">
      <alignment horizontal="left" vertical="top" wrapText="1"/>
    </xf>
    <xf numFmtId="0" fontId="3" fillId="0" borderId="0" xfId="0" applyFont="1" applyFill="1" applyBorder="1" applyAlignment="1">
      <alignment horizontal="right"/>
    </xf>
    <xf numFmtId="168" fontId="3" fillId="0" borderId="0" xfId="0" applyNumberFormat="1" applyFont="1" applyFill="1" applyBorder="1" applyAlignment="1">
      <alignment horizontal="right"/>
    </xf>
    <xf numFmtId="1" fontId="3" fillId="0" borderId="0" xfId="0" applyNumberFormat="1" applyFont="1" applyBorder="1" applyAlignment="1">
      <alignment horizontal="right"/>
    </xf>
    <xf numFmtId="1" fontId="3" fillId="0" borderId="0" xfId="0" applyNumberFormat="1" applyFont="1" applyBorder="1" applyAlignment="1">
      <alignment horizontal="center" vertical="top"/>
    </xf>
    <xf numFmtId="169" fontId="3" fillId="0" borderId="0" xfId="3" applyNumberFormat="1" applyFont="1" applyBorder="1" applyAlignment="1">
      <alignment horizontal="right"/>
    </xf>
    <xf numFmtId="0" fontId="3" fillId="0" borderId="0" xfId="3" applyNumberFormat="1" applyFont="1" applyFill="1" applyBorder="1" applyAlignment="1">
      <alignment horizontal="right"/>
    </xf>
    <xf numFmtId="168" fontId="3" fillId="0" borderId="0" xfId="0" applyNumberFormat="1" applyFont="1" applyBorder="1" applyAlignment="1">
      <alignment horizontal="left" vertical="top" wrapText="1"/>
    </xf>
    <xf numFmtId="4" fontId="3" fillId="0" borderId="0" xfId="0" applyNumberFormat="1" applyFont="1" applyBorder="1" applyAlignment="1" applyProtection="1">
      <alignment horizontal="left" vertical="top" wrapText="1"/>
    </xf>
    <xf numFmtId="0" fontId="8" fillId="0" borderId="0" xfId="0" applyFont="1" applyFill="1" applyBorder="1" applyAlignment="1">
      <alignment horizontal="center" vertical="top"/>
    </xf>
    <xf numFmtId="0" fontId="8" fillId="0" borderId="0" xfId="0" applyFont="1" applyFill="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horizontal="right" textRotation="255" wrapText="1"/>
    </xf>
    <xf numFmtId="0" fontId="3" fillId="0" borderId="0" xfId="0" applyFont="1" applyBorder="1" applyAlignment="1">
      <alignment horizontal="right" wrapText="1"/>
    </xf>
    <xf numFmtId="0" fontId="3" fillId="0" borderId="0" xfId="0" applyFont="1" applyFill="1" applyBorder="1" applyAlignment="1">
      <alignment horizontal="right" wrapText="1"/>
    </xf>
    <xf numFmtId="0" fontId="3" fillId="0" borderId="0" xfId="0" applyFont="1" applyBorder="1" applyAlignment="1">
      <alignment vertical="top" wrapText="1"/>
    </xf>
    <xf numFmtId="171" fontId="8" fillId="0" borderId="0" xfId="1" applyNumberFormat="1" applyFont="1" applyBorder="1" applyAlignment="1"/>
    <xf numFmtId="171" fontId="8" fillId="0" borderId="0" xfId="1" applyNumberFormat="1" applyFont="1" applyBorder="1" applyAlignment="1">
      <alignment horizontal="right"/>
    </xf>
    <xf numFmtId="0" fontId="8" fillId="0" borderId="3" xfId="0" applyFont="1" applyFill="1" applyBorder="1"/>
    <xf numFmtId="0" fontId="8" fillId="0" borderId="2" xfId="0" applyFont="1" applyBorder="1"/>
    <xf numFmtId="0" fontId="8" fillId="0" borderId="2" xfId="0" applyFont="1" applyFill="1" applyBorder="1" applyAlignment="1">
      <alignment horizontal="center"/>
    </xf>
    <xf numFmtId="0" fontId="8" fillId="0" borderId="3" xfId="0" applyFont="1" applyBorder="1" applyAlignment="1">
      <alignment horizontal="center"/>
    </xf>
    <xf numFmtId="0" fontId="8" fillId="0" borderId="1" xfId="0" applyFont="1" applyBorder="1" applyAlignment="1">
      <alignment horizontal="left" vertical="top" wrapText="1"/>
    </xf>
    <xf numFmtId="0" fontId="3" fillId="0" borderId="1" xfId="0" applyFont="1" applyBorder="1" applyAlignment="1">
      <alignment horizontal="right"/>
    </xf>
    <xf numFmtId="0" fontId="3" fillId="0" borderId="3" xfId="0" applyFont="1" applyBorder="1" applyAlignment="1">
      <alignment horizontal="center" vertical="top"/>
    </xf>
    <xf numFmtId="0" fontId="3" fillId="0" borderId="3" xfId="0" applyFont="1" applyFill="1" applyBorder="1" applyAlignment="1">
      <alignment horizontal="center" vertical="top"/>
    </xf>
    <xf numFmtId="0" fontId="3" fillId="0" borderId="1" xfId="0" applyFont="1" applyFill="1" applyBorder="1" applyAlignment="1">
      <alignment horizontal="left" vertical="top" wrapText="1"/>
    </xf>
    <xf numFmtId="0" fontId="3" fillId="0" borderId="1" xfId="0" applyFont="1" applyFill="1" applyBorder="1" applyAlignment="1">
      <alignment horizontal="right"/>
    </xf>
    <xf numFmtId="0" fontId="8" fillId="0" borderId="3" xfId="0" applyFont="1" applyFill="1" applyBorder="1" applyAlignment="1">
      <alignment horizontal="center" vertical="top"/>
    </xf>
    <xf numFmtId="0" fontId="5" fillId="0" borderId="0" xfId="0" applyNumberFormat="1" applyFont="1" applyBorder="1" applyAlignment="1">
      <alignment horizontal="center"/>
    </xf>
    <xf numFmtId="0" fontId="5" fillId="0" borderId="0" xfId="0" applyNumberFormat="1" applyFont="1" applyBorder="1" applyAlignment="1">
      <alignment horizontal="left" vertical="top"/>
    </xf>
    <xf numFmtId="0" fontId="5" fillId="0" borderId="0" xfId="0" applyNumberFormat="1" applyFont="1" applyBorder="1" applyAlignment="1">
      <alignment horizontal="right"/>
    </xf>
    <xf numFmtId="0" fontId="5" fillId="0" borderId="0" xfId="0" applyNumberFormat="1" applyFont="1" applyBorder="1" applyAlignment="1"/>
    <xf numFmtId="0" fontId="5" fillId="0" borderId="0" xfId="3" applyNumberFormat="1" applyFont="1" applyBorder="1" applyAlignment="1"/>
    <xf numFmtId="0" fontId="3" fillId="0" borderId="0" xfId="1" applyNumberFormat="1" applyFont="1" applyBorder="1" applyAlignment="1"/>
    <xf numFmtId="0" fontId="12" fillId="0" borderId="0" xfId="0" applyNumberFormat="1" applyFont="1" applyBorder="1" applyAlignment="1">
      <alignment horizontal="center"/>
    </xf>
    <xf numFmtId="0" fontId="6" fillId="0" borderId="0" xfId="0" applyNumberFormat="1" applyFont="1" applyFill="1" applyBorder="1" applyAlignment="1">
      <alignment horizontal="center"/>
    </xf>
    <xf numFmtId="0" fontId="7" fillId="0" borderId="0" xfId="0" applyNumberFormat="1" applyFont="1" applyBorder="1" applyAlignment="1">
      <alignment horizontal="center"/>
    </xf>
    <xf numFmtId="0" fontId="5" fillId="0" borderId="0" xfId="0" applyNumberFormat="1" applyFont="1" applyFill="1" applyBorder="1" applyAlignment="1">
      <alignment horizontal="center"/>
    </xf>
    <xf numFmtId="0" fontId="5" fillId="0" borderId="0" xfId="2" applyNumberFormat="1" applyFont="1" applyBorder="1" applyAlignment="1">
      <alignment horizontal="center"/>
    </xf>
    <xf numFmtId="0" fontId="3" fillId="0" borderId="0" xfId="0" applyNumberFormat="1" applyFont="1" applyBorder="1" applyAlignment="1"/>
    <xf numFmtId="0" fontId="8" fillId="0" borderId="0" xfId="0" applyNumberFormat="1" applyFont="1" applyFill="1" applyBorder="1" applyAlignment="1">
      <alignment horizontal="center"/>
    </xf>
    <xf numFmtId="0" fontId="8" fillId="0" borderId="0" xfId="0" applyNumberFormat="1" applyFont="1" applyBorder="1" applyAlignment="1"/>
    <xf numFmtId="0" fontId="8" fillId="0" borderId="0" xfId="1" applyNumberFormat="1" applyFont="1" applyBorder="1" applyAlignment="1">
      <alignment horizontal="center"/>
    </xf>
    <xf numFmtId="0" fontId="3" fillId="0" borderId="0" xfId="2" applyNumberFormat="1" applyFont="1" applyBorder="1" applyAlignment="1">
      <alignment horizontal="center"/>
    </xf>
    <xf numFmtId="0" fontId="8" fillId="0" borderId="0" xfId="0" applyNumberFormat="1" applyFont="1" applyFill="1" applyBorder="1" applyAlignment="1"/>
    <xf numFmtId="0" fontId="3" fillId="0" borderId="0" xfId="0" applyNumberFormat="1" applyFont="1" applyFill="1" applyBorder="1" applyAlignment="1">
      <alignment horizontal="center"/>
    </xf>
    <xf numFmtId="0" fontId="8" fillId="0" borderId="0" xfId="1" applyNumberFormat="1" applyFont="1" applyBorder="1" applyAlignment="1">
      <alignment horizontal="right"/>
    </xf>
    <xf numFmtId="0" fontId="8" fillId="0" borderId="0" xfId="2" applyNumberFormat="1" applyFont="1" applyFill="1" applyBorder="1" applyAlignment="1">
      <alignment horizontal="center"/>
    </xf>
    <xf numFmtId="0" fontId="8" fillId="0" borderId="0" xfId="1" applyNumberFormat="1" applyFont="1" applyFill="1" applyBorder="1" applyAlignment="1"/>
    <xf numFmtId="0" fontId="3" fillId="0" borderId="0" xfId="0" applyNumberFormat="1" applyFont="1" applyFill="1" applyBorder="1" applyAlignment="1"/>
    <xf numFmtId="0" fontId="3" fillId="0" borderId="0" xfId="2" applyNumberFormat="1" applyFont="1" applyFill="1" applyBorder="1" applyAlignment="1">
      <alignment horizontal="center"/>
    </xf>
    <xf numFmtId="0" fontId="6" fillId="0" borderId="0" xfId="0" applyNumberFormat="1" applyFont="1" applyBorder="1" applyAlignment="1">
      <alignment horizontal="right"/>
    </xf>
    <xf numFmtId="0" fontId="7" fillId="0" borderId="0" xfId="0" applyNumberFormat="1" applyFont="1" applyBorder="1" applyAlignment="1"/>
    <xf numFmtId="0" fontId="3" fillId="0" borderId="0" xfId="0" applyNumberFormat="1" applyFont="1" applyBorder="1" applyAlignment="1">
      <alignment horizontal="left" vertical="top"/>
    </xf>
    <xf numFmtId="0" fontId="3" fillId="0" borderId="0" xfId="0" applyNumberFormat="1" applyFont="1" applyBorder="1" applyAlignment="1">
      <alignment horizontal="right"/>
    </xf>
    <xf numFmtId="0" fontId="3" fillId="0" borderId="0" xfId="3" applyNumberFormat="1" applyFont="1" applyBorder="1" applyAlignment="1"/>
    <xf numFmtId="0" fontId="5" fillId="0" borderId="0" xfId="0" applyNumberFormat="1" applyFont="1" applyFill="1" applyBorder="1" applyAlignment="1">
      <alignment vertical="center"/>
    </xf>
    <xf numFmtId="0" fontId="12" fillId="0" borderId="0" xfId="0" applyNumberFormat="1" applyFont="1" applyBorder="1" applyAlignment="1">
      <alignment vertical="center"/>
    </xf>
    <xf numFmtId="0" fontId="3" fillId="0" borderId="0" xfId="0" applyNumberFormat="1" applyFont="1" applyBorder="1" applyAlignment="1">
      <alignment horizontal="center" vertical="top"/>
    </xf>
    <xf numFmtId="0" fontId="3" fillId="0" borderId="0" xfId="0" applyNumberFormat="1" applyFont="1" applyBorder="1" applyAlignment="1">
      <alignment horizontal="center"/>
    </xf>
    <xf numFmtId="0" fontId="8" fillId="0" borderId="0" xfId="0" applyNumberFormat="1" applyFont="1" applyBorder="1" applyAlignment="1">
      <alignment horizontal="center"/>
    </xf>
    <xf numFmtId="0" fontId="8" fillId="0" borderId="0" xfId="0" applyNumberFormat="1" applyFont="1" applyBorder="1" applyAlignment="1">
      <alignment horizontal="left" vertical="top"/>
    </xf>
    <xf numFmtId="0" fontId="11" fillId="0" borderId="0" xfId="1" applyNumberFormat="1" applyFont="1" applyBorder="1" applyAlignment="1"/>
    <xf numFmtId="0" fontId="3" fillId="0" borderId="0" xfId="3" applyNumberFormat="1" applyFont="1" applyBorder="1" applyAlignment="1">
      <alignment horizontal="right"/>
    </xf>
    <xf numFmtId="0" fontId="3" fillId="0" borderId="0" xfId="0" applyNumberFormat="1" applyFont="1" applyBorder="1" applyAlignment="1" applyProtection="1">
      <alignment horizontal="left" vertical="top"/>
      <protection locked="0"/>
    </xf>
    <xf numFmtId="0" fontId="3" fillId="0" borderId="0" xfId="1" applyNumberFormat="1" applyFont="1" applyFill="1" applyBorder="1" applyAlignment="1"/>
    <xf numFmtId="0" fontId="3" fillId="0" borderId="0" xfId="3" applyNumberFormat="1" applyFont="1" applyFill="1" applyBorder="1" applyAlignment="1"/>
    <xf numFmtId="0" fontId="3" fillId="0" borderId="0" xfId="0" applyNumberFormat="1" applyFont="1" applyFill="1" applyBorder="1" applyAlignment="1">
      <alignment horizontal="center" vertical="top"/>
    </xf>
    <xf numFmtId="0" fontId="3" fillId="0" borderId="0" xfId="0" applyNumberFormat="1" applyFont="1" applyFill="1" applyBorder="1" applyAlignment="1">
      <alignment horizontal="left" vertical="top"/>
    </xf>
    <xf numFmtId="0" fontId="3" fillId="0" borderId="0" xfId="0" applyNumberFormat="1" applyFont="1" applyFill="1" applyBorder="1" applyAlignment="1">
      <alignment horizontal="right"/>
    </xf>
    <xf numFmtId="0" fontId="3" fillId="0" borderId="0" xfId="0" applyNumberFormat="1" applyFont="1" applyFill="1" applyBorder="1" applyAlignment="1">
      <alignment vertical="top"/>
    </xf>
    <xf numFmtId="0" fontId="9" fillId="0" borderId="0" xfId="0" applyNumberFormat="1" applyFont="1" applyBorder="1" applyAlignment="1"/>
    <xf numFmtId="0" fontId="9" fillId="0" borderId="0" xfId="0" applyNumberFormat="1" applyFont="1" applyFill="1" applyBorder="1" applyAlignment="1">
      <alignment horizontal="left" vertical="top"/>
    </xf>
    <xf numFmtId="0" fontId="9" fillId="0" borderId="0" xfId="0" applyNumberFormat="1" applyFont="1" applyBorder="1" applyAlignment="1">
      <alignment horizontal="left" vertical="top"/>
    </xf>
    <xf numFmtId="0" fontId="3" fillId="0" borderId="0" xfId="0" applyNumberFormat="1" applyFont="1" applyBorder="1" applyAlignment="1" applyProtection="1">
      <alignment horizontal="left" vertical="top"/>
    </xf>
    <xf numFmtId="0" fontId="8" fillId="0" borderId="0" xfId="0" applyNumberFormat="1" applyFont="1" applyFill="1" applyBorder="1" applyAlignment="1">
      <alignment horizontal="center" vertical="top"/>
    </xf>
    <xf numFmtId="0" fontId="8" fillId="0" borderId="0" xfId="0" applyNumberFormat="1" applyFont="1" applyFill="1" applyBorder="1" applyAlignment="1">
      <alignment horizontal="left" vertical="top"/>
    </xf>
    <xf numFmtId="0" fontId="3" fillId="0" borderId="0" xfId="0" applyNumberFormat="1" applyFont="1" applyBorder="1" applyAlignment="1">
      <alignment horizontal="right" textRotation="255"/>
    </xf>
    <xf numFmtId="0" fontId="10" fillId="0" borderId="0" xfId="1" applyNumberFormat="1" applyFont="1" applyFill="1" applyBorder="1" applyAlignment="1"/>
    <xf numFmtId="0" fontId="3" fillId="0" borderId="0" xfId="0" applyNumberFormat="1" applyFont="1" applyBorder="1" applyAlignment="1">
      <alignment vertical="top"/>
    </xf>
    <xf numFmtId="0" fontId="12" fillId="0" borderId="0" xfId="0" applyNumberFormat="1" applyFont="1" applyBorder="1" applyAlignment="1">
      <alignment horizontal="left" vertical="top"/>
    </xf>
    <xf numFmtId="0" fontId="12" fillId="0" borderId="3" xfId="0" applyNumberFormat="1" applyFont="1" applyFill="1" applyBorder="1" applyAlignment="1">
      <alignment horizontal="center"/>
    </xf>
    <xf numFmtId="0" fontId="12" fillId="0" borderId="1" xfId="0" applyNumberFormat="1" applyFont="1" applyBorder="1" applyAlignment="1">
      <alignment horizontal="left"/>
    </xf>
    <xf numFmtId="0" fontId="12" fillId="0" borderId="4" xfId="0" applyNumberFormat="1" applyFont="1" applyBorder="1" applyAlignment="1">
      <alignment horizontal="center"/>
    </xf>
    <xf numFmtId="0" fontId="3" fillId="0" borderId="3" xfId="0" applyNumberFormat="1" applyFont="1" applyFill="1" applyBorder="1" applyAlignment="1">
      <alignment horizontal="center"/>
    </xf>
    <xf numFmtId="0" fontId="8" fillId="0" borderId="1" xfId="0" applyNumberFormat="1" applyFont="1" applyBorder="1" applyAlignment="1"/>
    <xf numFmtId="0" fontId="3" fillId="0" borderId="3" xfId="0" applyNumberFormat="1" applyFont="1" applyFill="1" applyBorder="1" applyAlignment="1"/>
    <xf numFmtId="0" fontId="8" fillId="0" borderId="1" xfId="0" applyNumberFormat="1" applyFont="1" applyFill="1" applyBorder="1" applyAlignment="1"/>
    <xf numFmtId="0" fontId="8" fillId="0" borderId="0" xfId="0" applyNumberFormat="1" applyFont="1" applyFill="1" applyBorder="1" applyAlignment="1">
      <alignment horizontal="right"/>
    </xf>
    <xf numFmtId="0" fontId="8" fillId="0" borderId="0" xfId="0" applyNumberFormat="1" applyFont="1" applyBorder="1" applyAlignment="1">
      <alignment horizontal="right"/>
    </xf>
    <xf numFmtId="4" fontId="3" fillId="0" borderId="0" xfId="1" applyNumberFormat="1" applyFont="1" applyBorder="1" applyAlignment="1"/>
    <xf numFmtId="4" fontId="3" fillId="0" borderId="0" xfId="1" applyNumberFormat="1" applyFont="1" applyBorder="1" applyAlignment="1">
      <alignment horizontal="right"/>
    </xf>
    <xf numFmtId="4" fontId="8" fillId="0" borderId="0" xfId="0" applyNumberFormat="1" applyFont="1" applyBorder="1"/>
    <xf numFmtId="4" fontId="8" fillId="0" borderId="0" xfId="1" applyNumberFormat="1" applyFont="1" applyBorder="1" applyAlignment="1">
      <alignment horizontal="center"/>
    </xf>
    <xf numFmtId="4" fontId="8" fillId="0" borderId="2" xfId="0" applyNumberFormat="1" applyFont="1" applyBorder="1"/>
    <xf numFmtId="4" fontId="8" fillId="0" borderId="2" xfId="1" applyNumberFormat="1" applyFont="1" applyBorder="1" applyAlignment="1">
      <alignment horizontal="center"/>
    </xf>
    <xf numFmtId="4" fontId="8" fillId="0" borderId="2" xfId="1" applyNumberFormat="1" applyFont="1" applyBorder="1" applyAlignment="1">
      <alignment horizontal="right"/>
    </xf>
    <xf numFmtId="4" fontId="3" fillId="0" borderId="0" xfId="0" applyNumberFormat="1" applyFont="1" applyBorder="1"/>
    <xf numFmtId="4" fontId="3" fillId="0" borderId="0" xfId="2" applyNumberFormat="1" applyFont="1" applyBorder="1" applyAlignment="1">
      <alignment horizontal="center"/>
    </xf>
    <xf numFmtId="4" fontId="8" fillId="0" borderId="0" xfId="0" applyNumberFormat="1" applyFont="1" applyFill="1" applyBorder="1"/>
    <xf numFmtId="4" fontId="8" fillId="0" borderId="0" xfId="1" applyNumberFormat="1" applyFont="1" applyBorder="1" applyAlignment="1">
      <alignment horizontal="right"/>
    </xf>
    <xf numFmtId="4" fontId="8" fillId="0" borderId="0" xfId="2" applyNumberFormat="1" applyFont="1" applyFill="1" applyBorder="1" applyAlignment="1">
      <alignment horizontal="center"/>
    </xf>
    <xf numFmtId="4" fontId="8" fillId="0" borderId="1" xfId="0" applyNumberFormat="1" applyFont="1" applyFill="1" applyBorder="1"/>
    <xf numFmtId="4" fontId="8" fillId="0" borderId="1" xfId="1" applyNumberFormat="1" applyFont="1" applyFill="1" applyBorder="1"/>
    <xf numFmtId="4" fontId="8" fillId="0" borderId="4" xfId="1" applyNumberFormat="1" applyFont="1" applyBorder="1" applyAlignment="1">
      <alignment horizontal="right"/>
    </xf>
    <xf numFmtId="4" fontId="3" fillId="0" borderId="0" xfId="0" applyNumberFormat="1" applyFont="1" applyBorder="1" applyAlignment="1"/>
    <xf numFmtId="4" fontId="3" fillId="0" borderId="0" xfId="3" applyNumberFormat="1" applyFont="1" applyBorder="1" applyAlignment="1"/>
    <xf numFmtId="4" fontId="3" fillId="0" borderId="1" xfId="0" applyNumberFormat="1" applyFont="1" applyBorder="1"/>
    <xf numFmtId="4" fontId="3" fillId="0" borderId="4" xfId="0" applyNumberFormat="1" applyFont="1" applyBorder="1"/>
    <xf numFmtId="4" fontId="3" fillId="0" borderId="0" xfId="1" applyNumberFormat="1" applyFont="1" applyFill="1" applyBorder="1" applyAlignment="1"/>
    <xf numFmtId="4" fontId="3" fillId="0" borderId="0" xfId="0" applyNumberFormat="1" applyFont="1" applyFill="1" applyBorder="1" applyAlignment="1"/>
    <xf numFmtId="4" fontId="3" fillId="0" borderId="0" xfId="3" applyNumberFormat="1" applyFont="1" applyFill="1" applyBorder="1" applyAlignment="1"/>
    <xf numFmtId="4" fontId="3" fillId="0" borderId="0" xfId="0" applyNumberFormat="1" applyFont="1" applyFill="1" applyBorder="1" applyAlignment="1">
      <alignment horizontal="center"/>
    </xf>
    <xf numFmtId="4" fontId="3" fillId="0" borderId="0" xfId="1" applyNumberFormat="1" applyFont="1" applyFill="1" applyBorder="1" applyAlignment="1">
      <alignment horizontal="center"/>
    </xf>
    <xf numFmtId="4" fontId="3" fillId="0" borderId="1" xfId="0" applyNumberFormat="1" applyFont="1" applyBorder="1" applyAlignment="1"/>
    <xf numFmtId="4" fontId="3" fillId="0" borderId="1" xfId="3" applyNumberFormat="1" applyFont="1" applyBorder="1" applyAlignment="1"/>
    <xf numFmtId="4" fontId="3" fillId="0" borderId="1" xfId="1" applyNumberFormat="1" applyFont="1" applyBorder="1" applyAlignment="1"/>
    <xf numFmtId="4" fontId="3" fillId="0" borderId="1" xfId="0" applyNumberFormat="1" applyFont="1" applyFill="1" applyBorder="1" applyAlignment="1"/>
    <xf numFmtId="4" fontId="3" fillId="0" borderId="1" xfId="3" applyNumberFormat="1" applyFont="1" applyFill="1" applyBorder="1" applyAlignment="1"/>
    <xf numFmtId="4" fontId="3" fillId="0" borderId="4" xfId="1" applyNumberFormat="1" applyFont="1" applyFill="1" applyBorder="1" applyAlignment="1"/>
    <xf numFmtId="4" fontId="3" fillId="0" borderId="4" xfId="1" applyNumberFormat="1" applyFont="1" applyBorder="1" applyAlignment="1"/>
    <xf numFmtId="4" fontId="3" fillId="0" borderId="4" xfId="3" applyNumberFormat="1" applyFont="1" applyFill="1" applyBorder="1" applyAlignment="1"/>
    <xf numFmtId="4" fontId="10" fillId="0" borderId="0" xfId="1" applyNumberFormat="1" applyFont="1" applyFill="1" applyBorder="1" applyAlignment="1"/>
    <xf numFmtId="4" fontId="3" fillId="0" borderId="1" xfId="1" applyNumberFormat="1" applyFont="1" applyFill="1" applyBorder="1" applyAlignment="1"/>
    <xf numFmtId="4" fontId="3" fillId="0" borderId="0" xfId="0" applyNumberFormat="1" applyFont="1" applyBorder="1" applyAlignment="1">
      <alignment horizontal="right"/>
    </xf>
    <xf numFmtId="4" fontId="3" fillId="0" borderId="0" xfId="0" applyNumberFormat="1" applyFont="1" applyFill="1" applyBorder="1" applyAlignment="1">
      <alignment horizontal="right"/>
    </xf>
    <xf numFmtId="4" fontId="3" fillId="0" borderId="4" xfId="0" applyNumberFormat="1" applyFont="1" applyBorder="1" applyAlignment="1"/>
    <xf numFmtId="0" fontId="3" fillId="0" borderId="0" xfId="0" applyFont="1" applyBorder="1" applyAlignment="1">
      <alignment horizontal="left" vertical="top"/>
    </xf>
    <xf numFmtId="49" fontId="8" fillId="0" borderId="3" xfId="0" applyNumberFormat="1" applyFont="1" applyFill="1" applyBorder="1" applyAlignment="1">
      <alignment horizontal="center"/>
    </xf>
    <xf numFmtId="2" fontId="8" fillId="0" borderId="1" xfId="0" applyNumberFormat="1" applyFont="1" applyBorder="1" applyAlignment="1">
      <alignment horizontal="left"/>
    </xf>
    <xf numFmtId="2" fontId="8" fillId="0" borderId="1" xfId="0" applyNumberFormat="1" applyFont="1" applyBorder="1" applyAlignment="1">
      <alignment horizontal="center"/>
    </xf>
    <xf numFmtId="4" fontId="8" fillId="0" borderId="1" xfId="0" applyNumberFormat="1" applyFont="1" applyBorder="1" applyAlignment="1">
      <alignment horizontal="center"/>
    </xf>
    <xf numFmtId="49" fontId="8" fillId="0" borderId="0" xfId="0" applyNumberFormat="1" applyFont="1" applyFill="1" applyBorder="1" applyAlignment="1">
      <alignment horizontal="center"/>
    </xf>
    <xf numFmtId="2" fontId="8" fillId="0" borderId="0" xfId="0" applyNumberFormat="1" applyFont="1" applyBorder="1" applyAlignment="1">
      <alignment horizontal="center"/>
    </xf>
    <xf numFmtId="4" fontId="8" fillId="0" borderId="0" xfId="0" applyNumberFormat="1" applyFont="1" applyBorder="1" applyAlignment="1">
      <alignment horizontal="center"/>
    </xf>
    <xf numFmtId="168" fontId="8" fillId="0" borderId="0" xfId="0" applyNumberFormat="1" applyFont="1" applyBorder="1" applyAlignment="1">
      <alignment horizontal="right"/>
    </xf>
    <xf numFmtId="4" fontId="8" fillId="0" borderId="0" xfId="0" applyNumberFormat="1" applyFont="1" applyBorder="1" applyAlignment="1"/>
    <xf numFmtId="0" fontId="3" fillId="0" borderId="3" xfId="0" applyFont="1" applyFill="1" applyBorder="1" applyAlignment="1">
      <alignment vertical="center"/>
    </xf>
    <xf numFmtId="2" fontId="8" fillId="0" borderId="1" xfId="0" applyNumberFormat="1" applyFont="1" applyBorder="1" applyAlignment="1">
      <alignment vertical="center"/>
    </xf>
    <xf numFmtId="4" fontId="8" fillId="0" borderId="1" xfId="0" applyNumberFormat="1" applyFont="1" applyBorder="1" applyAlignment="1">
      <alignment vertical="center"/>
    </xf>
    <xf numFmtId="4" fontId="8" fillId="0" borderId="4" xfId="0" applyNumberFormat="1" applyFont="1" applyBorder="1" applyAlignment="1">
      <alignment vertical="center"/>
    </xf>
    <xf numFmtId="0" fontId="13" fillId="0" borderId="0" xfId="0" applyFont="1" applyAlignment="1">
      <alignment horizontal="center"/>
    </xf>
    <xf numFmtId="0" fontId="8" fillId="0" borderId="0" xfId="0" applyNumberFormat="1" applyFont="1" applyBorder="1" applyAlignment="1">
      <alignment horizontal="left" vertical="top" wrapText="1"/>
    </xf>
    <xf numFmtId="0" fontId="13" fillId="0" borderId="0" xfId="0" applyFont="1" applyAlignment="1">
      <alignment horizontal="right"/>
    </xf>
    <xf numFmtId="4" fontId="13" fillId="0" borderId="0" xfId="0" applyNumberFormat="1" applyFont="1" applyAlignment="1">
      <alignment horizontal="right"/>
    </xf>
    <xf numFmtId="4" fontId="13" fillId="0" borderId="0" xfId="0" applyNumberFormat="1" applyFont="1" applyAlignment="1">
      <alignment horizontal="center"/>
    </xf>
    <xf numFmtId="0" fontId="13" fillId="0" borderId="0" xfId="0" applyFont="1"/>
    <xf numFmtId="0" fontId="14" fillId="0" borderId="3" xfId="0" applyFont="1" applyBorder="1" applyAlignment="1">
      <alignment horizontal="center"/>
    </xf>
    <xf numFmtId="2" fontId="8" fillId="0" borderId="1" xfId="0" applyNumberFormat="1" applyFont="1" applyBorder="1" applyAlignment="1">
      <alignment horizontal="left" wrapText="1"/>
    </xf>
    <xf numFmtId="0" fontId="8" fillId="0" borderId="1" xfId="0" applyFont="1" applyBorder="1" applyAlignment="1">
      <alignment horizontal="right"/>
    </xf>
    <xf numFmtId="4" fontId="8" fillId="0" borderId="1" xfId="0" applyNumberFormat="1" applyFont="1" applyBorder="1" applyAlignment="1">
      <alignment horizontal="right"/>
    </xf>
    <xf numFmtId="4" fontId="8" fillId="0" borderId="4" xfId="0" applyNumberFormat="1" applyFont="1" applyBorder="1" applyAlignment="1">
      <alignment horizontal="right"/>
    </xf>
    <xf numFmtId="4" fontId="3" fillId="0" borderId="0" xfId="0" applyNumberFormat="1" applyFont="1" applyAlignment="1">
      <alignment horizontal="center"/>
    </xf>
    <xf numFmtId="0" fontId="3" fillId="0" borderId="0" xfId="0" applyFont="1"/>
    <xf numFmtId="0" fontId="14" fillId="0" borderId="0" xfId="0" applyFont="1" applyBorder="1" applyAlignment="1">
      <alignment horizontal="center"/>
    </xf>
    <xf numFmtId="2" fontId="8" fillId="0" borderId="0" xfId="0" applyNumberFormat="1" applyFont="1" applyBorder="1" applyAlignment="1">
      <alignment horizontal="left" wrapText="1"/>
    </xf>
    <xf numFmtId="0" fontId="8" fillId="0" borderId="0" xfId="0" applyFont="1" applyBorder="1" applyAlignment="1">
      <alignment horizontal="right"/>
    </xf>
    <xf numFmtId="4" fontId="8" fillId="0" borderId="0" xfId="0" applyNumberFormat="1" applyFont="1" applyBorder="1" applyAlignment="1">
      <alignment horizontal="right"/>
    </xf>
    <xf numFmtId="0" fontId="8" fillId="0" borderId="0" xfId="0" applyFont="1" applyBorder="1" applyAlignment="1"/>
    <xf numFmtId="0" fontId="8" fillId="0" borderId="0" xfId="0" applyFont="1" applyBorder="1" applyAlignment="1">
      <alignment wrapText="1"/>
    </xf>
    <xf numFmtId="0" fontId="8" fillId="0" borderId="2" xfId="0" applyNumberFormat="1" applyFont="1" applyBorder="1" applyAlignment="1">
      <alignment vertical="top" wrapText="1"/>
    </xf>
    <xf numFmtId="0" fontId="8" fillId="0" borderId="2" xfId="0" applyFont="1" applyBorder="1" applyAlignment="1">
      <alignment wrapText="1"/>
    </xf>
    <xf numFmtId="0" fontId="8" fillId="0" borderId="2" xfId="0" applyFont="1" applyBorder="1" applyAlignment="1">
      <alignment horizontal="right"/>
    </xf>
    <xf numFmtId="4" fontId="8" fillId="0" borderId="2" xfId="0" applyNumberFormat="1" applyFont="1" applyBorder="1" applyAlignment="1">
      <alignment horizontal="right"/>
    </xf>
    <xf numFmtId="4" fontId="8" fillId="0" borderId="0" xfId="0" applyNumberFormat="1" applyFont="1" applyAlignment="1">
      <alignment horizontal="center"/>
    </xf>
    <xf numFmtId="0" fontId="8" fillId="0" borderId="0" xfId="0" applyFont="1"/>
    <xf numFmtId="0" fontId="3" fillId="0" borderId="0" xfId="0" applyNumberFormat="1" applyFont="1" applyBorder="1" applyAlignment="1">
      <alignment vertical="top" wrapText="1"/>
    </xf>
    <xf numFmtId="0" fontId="8" fillId="0" borderId="2" xfId="0" applyNumberFormat="1" applyFont="1" applyBorder="1" applyAlignment="1">
      <alignment horizontal="left" vertical="top" wrapText="1"/>
    </xf>
    <xf numFmtId="0" fontId="3" fillId="0" borderId="0" xfId="0" applyNumberFormat="1" applyFont="1" applyBorder="1" applyAlignment="1">
      <alignment horizontal="left" vertical="top" wrapText="1"/>
    </xf>
    <xf numFmtId="0" fontId="8" fillId="0" borderId="3" xfId="0" applyFont="1" applyBorder="1" applyAlignment="1">
      <alignment wrapText="1"/>
    </xf>
    <xf numFmtId="0" fontId="14" fillId="0" borderId="0" xfId="0" applyFont="1" applyAlignment="1">
      <alignment horizontal="center"/>
    </xf>
    <xf numFmtId="0" fontId="8" fillId="0" borderId="0" xfId="0" applyFont="1" applyAlignment="1">
      <alignment horizontal="right"/>
    </xf>
    <xf numFmtId="4" fontId="8" fillId="0" borderId="0" xfId="0" applyNumberFormat="1" applyFont="1" applyAlignment="1">
      <alignment horizontal="right"/>
    </xf>
    <xf numFmtId="0" fontId="14" fillId="0" borderId="0" xfId="0" applyFont="1" applyAlignment="1">
      <alignment wrapText="1"/>
    </xf>
    <xf numFmtId="0" fontId="8" fillId="0" borderId="0" xfId="4" applyFont="1" applyAlignment="1">
      <alignment horizontal="center" vertical="top"/>
    </xf>
    <xf numFmtId="4" fontId="3" fillId="0" borderId="0" xfId="0" applyNumberFormat="1" applyFont="1" applyAlignment="1">
      <alignment wrapText="1"/>
    </xf>
    <xf numFmtId="4" fontId="3" fillId="0" borderId="0" xfId="0" applyNumberFormat="1" applyFont="1" applyAlignment="1">
      <alignment horizontal="right" vertical="top" wrapText="1"/>
    </xf>
    <xf numFmtId="4" fontId="3" fillId="0" borderId="0" xfId="0" applyNumberFormat="1" applyFont="1" applyAlignment="1">
      <alignment horizontal="left" vertical="top" wrapText="1"/>
    </xf>
    <xf numFmtId="0" fontId="8" fillId="0" borderId="0" xfId="0" applyFont="1" applyAlignment="1">
      <alignment horizontal="center"/>
    </xf>
    <xf numFmtId="0" fontId="8" fillId="0" borderId="0" xfId="0" applyFont="1" applyAlignment="1">
      <alignment wrapText="1"/>
    </xf>
    <xf numFmtId="0" fontId="8" fillId="0" borderId="1" xfId="0" applyFont="1" applyBorder="1" applyAlignment="1">
      <alignment wrapText="1"/>
    </xf>
    <xf numFmtId="4" fontId="3" fillId="0" borderId="1" xfId="1" applyNumberFormat="1" applyFont="1" applyBorder="1" applyAlignment="1">
      <alignment horizontal="right"/>
    </xf>
    <xf numFmtId="4" fontId="3" fillId="0" borderId="4" xfId="1" applyNumberFormat="1" applyFont="1" applyBorder="1" applyAlignment="1">
      <alignment horizontal="right"/>
    </xf>
    <xf numFmtId="0" fontId="3" fillId="0" borderId="0" xfId="4" applyFont="1" applyAlignment="1">
      <alignment horizontal="right"/>
    </xf>
    <xf numFmtId="4" fontId="3" fillId="0" borderId="0" xfId="4" applyNumberFormat="1" applyFont="1" applyAlignment="1">
      <alignment horizontal="right"/>
    </xf>
    <xf numFmtId="4" fontId="3" fillId="0" borderId="0" xfId="0" applyNumberFormat="1" applyFont="1" applyFill="1" applyAlignment="1">
      <alignment horizontal="right"/>
    </xf>
    <xf numFmtId="4" fontId="3" fillId="0" borderId="0" xfId="0" applyNumberFormat="1" applyFont="1" applyAlignment="1">
      <alignment horizontal="right"/>
    </xf>
    <xf numFmtId="0" fontId="8" fillId="0" borderId="0" xfId="4" applyFont="1" applyAlignment="1">
      <alignment horizontal="center"/>
    </xf>
    <xf numFmtId="0" fontId="3" fillId="0" borderId="0" xfId="4" applyFont="1" applyAlignment="1">
      <alignment wrapText="1"/>
    </xf>
    <xf numFmtId="0" fontId="3" fillId="0" borderId="0" xfId="4" applyNumberFormat="1" applyFont="1" applyAlignment="1">
      <alignment wrapText="1"/>
    </xf>
    <xf numFmtId="0" fontId="3" fillId="0" borderId="0" xfId="0" applyFont="1" applyAlignment="1">
      <alignment horizontal="right"/>
    </xf>
    <xf numFmtId="0" fontId="3" fillId="0" borderId="0" xfId="0" applyFont="1" applyAlignment="1">
      <alignment wrapText="1"/>
    </xf>
    <xf numFmtId="4" fontId="3" fillId="0" borderId="0" xfId="0" applyNumberFormat="1" applyFont="1" applyFill="1" applyAlignment="1">
      <alignment wrapText="1"/>
    </xf>
    <xf numFmtId="0" fontId="3" fillId="0" borderId="3" xfId="0" applyFont="1" applyBorder="1" applyAlignment="1">
      <alignment horizontal="center"/>
    </xf>
    <xf numFmtId="0" fontId="3" fillId="0" borderId="1" xfId="0" applyFont="1" applyBorder="1" applyAlignment="1">
      <alignment wrapText="1"/>
    </xf>
    <xf numFmtId="4" fontId="3" fillId="0" borderId="1" xfId="0" applyNumberFormat="1" applyFont="1" applyFill="1" applyBorder="1" applyAlignment="1">
      <alignment horizontal="right"/>
    </xf>
    <xf numFmtId="4" fontId="3" fillId="0" borderId="1" xfId="0" applyNumberFormat="1" applyFont="1" applyBorder="1" applyAlignment="1">
      <alignment horizontal="right"/>
    </xf>
    <xf numFmtId="4" fontId="3" fillId="0" borderId="4" xfId="0" applyNumberFormat="1" applyFont="1" applyBorder="1" applyAlignment="1">
      <alignment horizontal="right"/>
    </xf>
    <xf numFmtId="4" fontId="8" fillId="0" borderId="0" xfId="0" applyNumberFormat="1" applyFont="1"/>
    <xf numFmtId="4" fontId="8" fillId="0" borderId="0" xfId="0" applyNumberFormat="1" applyFont="1" applyFill="1" applyAlignment="1">
      <alignment horizontal="right"/>
    </xf>
    <xf numFmtId="4" fontId="3" fillId="0" borderId="0" xfId="0" applyNumberFormat="1" applyFont="1" applyFill="1" applyAlignment="1">
      <alignment horizontal="center"/>
    </xf>
    <xf numFmtId="0" fontId="3" fillId="0" borderId="0" xfId="0" applyFont="1" applyFill="1"/>
    <xf numFmtId="0" fontId="3" fillId="0" borderId="0" xfId="0" applyFont="1" applyAlignment="1">
      <alignment horizontal="center"/>
    </xf>
    <xf numFmtId="0" fontId="8" fillId="0" borderId="0" xfId="0" applyFont="1" applyFill="1" applyAlignment="1">
      <alignment wrapText="1"/>
    </xf>
    <xf numFmtId="0" fontId="8" fillId="0" borderId="3" xfId="0" applyFont="1" applyFill="1" applyBorder="1" applyAlignment="1">
      <alignment horizontal="center"/>
    </xf>
    <xf numFmtId="0" fontId="8" fillId="0" borderId="1" xfId="0" applyFont="1" applyFill="1" applyBorder="1" applyAlignment="1">
      <alignment wrapText="1"/>
    </xf>
    <xf numFmtId="0" fontId="8" fillId="0" borderId="1" xfId="0" applyFont="1" applyFill="1" applyBorder="1" applyAlignment="1">
      <alignment horizontal="right"/>
    </xf>
    <xf numFmtId="4" fontId="8" fillId="0" borderId="1" xfId="0" applyNumberFormat="1" applyFont="1" applyFill="1" applyBorder="1" applyAlignment="1">
      <alignment horizontal="right"/>
    </xf>
    <xf numFmtId="4" fontId="8" fillId="0" borderId="4" xfId="0" applyNumberFormat="1" applyFont="1" applyFill="1" applyBorder="1" applyAlignment="1">
      <alignment horizontal="right"/>
    </xf>
    <xf numFmtId="0" fontId="3" fillId="0" borderId="0" xfId="0" applyFont="1" applyFill="1" applyAlignment="1">
      <alignment horizontal="center"/>
    </xf>
    <xf numFmtId="0" fontId="3" fillId="0" borderId="0" xfId="0" applyFont="1" applyFill="1" applyAlignment="1">
      <alignment wrapText="1"/>
    </xf>
    <xf numFmtId="0" fontId="3" fillId="0" borderId="0" xfId="0" applyFont="1" applyFill="1" applyAlignment="1">
      <alignment horizontal="right"/>
    </xf>
    <xf numFmtId="0" fontId="3" fillId="0" borderId="0" xfId="4" applyFont="1" applyFill="1"/>
    <xf numFmtId="0" fontId="3" fillId="0" borderId="0" xfId="4" applyFont="1" applyFill="1" applyAlignment="1">
      <alignment wrapText="1"/>
    </xf>
    <xf numFmtId="0" fontId="3" fillId="0" borderId="0" xfId="4" applyFont="1" applyFill="1" applyAlignment="1">
      <alignment horizontal="right"/>
    </xf>
    <xf numFmtId="4" fontId="3" fillId="0" borderId="0" xfId="4" applyNumberFormat="1" applyFont="1" applyFill="1" applyAlignment="1">
      <alignment horizontal="right"/>
    </xf>
    <xf numFmtId="0" fontId="3" fillId="0" borderId="0" xfId="4" applyFont="1" applyAlignment="1">
      <alignment horizontal="center" vertical="top"/>
    </xf>
    <xf numFmtId="0" fontId="3" fillId="0" borderId="0" xfId="4" applyFont="1" applyAlignment="1">
      <alignment horizontal="center"/>
    </xf>
    <xf numFmtId="0" fontId="3" fillId="0" borderId="0" xfId="0" applyFont="1" applyFill="1" applyAlignment="1" applyProtection="1">
      <alignment horizontal="right"/>
    </xf>
    <xf numFmtId="4" fontId="3" fillId="0" borderId="0" xfId="0" applyNumberFormat="1" applyFont="1" applyFill="1" applyAlignment="1" applyProtection="1">
      <alignment horizontal="right"/>
    </xf>
    <xf numFmtId="0" fontId="13" fillId="0" borderId="0" xfId="4" applyFont="1" applyAlignment="1">
      <alignment horizontal="center"/>
    </xf>
    <xf numFmtId="0" fontId="13" fillId="0" borderId="0" xfId="4" applyFont="1" applyAlignment="1">
      <alignment wrapText="1"/>
    </xf>
    <xf numFmtId="0" fontId="13" fillId="0" borderId="0" xfId="0" applyFont="1" applyFill="1" applyAlignment="1" applyProtection="1">
      <alignment horizontal="right"/>
    </xf>
    <xf numFmtId="4" fontId="13" fillId="0" borderId="0" xfId="0" applyNumberFormat="1" applyFont="1" applyFill="1" applyAlignment="1" applyProtection="1">
      <alignment horizontal="right"/>
    </xf>
    <xf numFmtId="4" fontId="13" fillId="0" borderId="0" xfId="0" applyNumberFormat="1" applyFont="1" applyFill="1" applyAlignment="1">
      <alignment horizontal="right"/>
    </xf>
    <xf numFmtId="0" fontId="3" fillId="0" borderId="0" xfId="4" applyFont="1" applyFill="1" applyAlignment="1">
      <alignment horizontal="center" vertical="top"/>
    </xf>
    <xf numFmtId="0" fontId="3" fillId="0" borderId="0" xfId="4" applyFont="1" applyFill="1" applyAlignment="1">
      <alignment horizontal="center"/>
    </xf>
    <xf numFmtId="0" fontId="3" fillId="0" borderId="0" xfId="4" applyFont="1" applyAlignment="1">
      <alignment vertical="top" wrapText="1"/>
    </xf>
    <xf numFmtId="0" fontId="3" fillId="0" borderId="0" xfId="4" applyFont="1"/>
    <xf numFmtId="0" fontId="3" fillId="0" borderId="3" xfId="0" applyFont="1" applyFill="1" applyBorder="1" applyAlignment="1">
      <alignment horizontal="center"/>
    </xf>
    <xf numFmtId="0" fontId="3" fillId="0" borderId="1" xfId="0" applyFont="1" applyFill="1" applyBorder="1" applyAlignment="1">
      <alignment wrapText="1"/>
    </xf>
    <xf numFmtId="4" fontId="3" fillId="0" borderId="4" xfId="0" applyNumberFormat="1" applyFont="1" applyFill="1" applyBorder="1" applyAlignment="1">
      <alignment horizontal="right"/>
    </xf>
    <xf numFmtId="0" fontId="3" fillId="0" borderId="0" xfId="0" applyFont="1" applyFill="1" applyBorder="1" applyAlignment="1">
      <alignment wrapText="1"/>
    </xf>
    <xf numFmtId="0" fontId="3" fillId="0" borderId="0" xfId="0" applyFont="1" applyAlignment="1"/>
    <xf numFmtId="4" fontId="3" fillId="0" borderId="1" xfId="0" applyNumberFormat="1" applyFont="1" applyBorder="1" applyAlignment="1">
      <alignment wrapText="1"/>
    </xf>
    <xf numFmtId="4" fontId="3" fillId="0" borderId="0" xfId="0" applyNumberFormat="1" applyFont="1" applyBorder="1" applyAlignment="1">
      <alignment wrapText="1"/>
    </xf>
    <xf numFmtId="4" fontId="8" fillId="0" borderId="1" xfId="0" applyNumberFormat="1" applyFont="1" applyBorder="1" applyAlignment="1">
      <alignment wrapText="1"/>
    </xf>
    <xf numFmtId="0" fontId="13" fillId="0" borderId="0" xfId="0" applyFont="1" applyAlignment="1">
      <alignment wrapText="1"/>
    </xf>
    <xf numFmtId="0" fontId="3" fillId="0" borderId="0" xfId="0" applyFont="1" applyFill="1" applyAlignment="1"/>
    <xf numFmtId="4" fontId="8" fillId="0" borderId="0" xfId="0" applyNumberFormat="1" applyFont="1" applyAlignment="1">
      <alignment wrapText="1"/>
    </xf>
    <xf numFmtId="0" fontId="3" fillId="0" borderId="0" xfId="0" applyFont="1" applyAlignment="1">
      <alignment horizontal="center" vertical="top"/>
    </xf>
    <xf numFmtId="4" fontId="3" fillId="0" borderId="0" xfId="0" applyNumberFormat="1" applyFont="1"/>
    <xf numFmtId="4" fontId="3" fillId="0" borderId="0" xfId="0" applyNumberFormat="1" applyFont="1" applyFill="1"/>
    <xf numFmtId="174" fontId="8" fillId="0" borderId="0" xfId="0" applyNumberFormat="1" applyFont="1" applyFill="1" applyAlignment="1" applyProtection="1">
      <alignment horizontal="center"/>
    </xf>
    <xf numFmtId="0" fontId="8" fillId="0" borderId="0" xfId="0" applyFont="1" applyFill="1" applyAlignment="1" applyProtection="1">
      <alignment horizontal="right"/>
    </xf>
    <xf numFmtId="4" fontId="8" fillId="0" borderId="0" xfId="0" applyNumberFormat="1" applyFont="1" applyFill="1" applyAlignment="1" applyProtection="1">
      <alignment horizontal="right"/>
    </xf>
    <xf numFmtId="174" fontId="3" fillId="0" borderId="0" xfId="0" applyNumberFormat="1" applyFont="1" applyAlignment="1" applyProtection="1">
      <alignment horizontal="center" vertical="top"/>
    </xf>
    <xf numFmtId="0" fontId="3" fillId="0" borderId="0" xfId="0" applyFont="1" applyAlignment="1" applyProtection="1">
      <alignment horizontal="right"/>
    </xf>
    <xf numFmtId="4" fontId="3" fillId="0" borderId="0" xfId="0" applyNumberFormat="1" applyFont="1" applyAlignment="1" applyProtection="1">
      <alignment horizontal="right"/>
    </xf>
    <xf numFmtId="174" fontId="3" fillId="0" borderId="0" xfId="0" applyNumberFormat="1" applyFont="1" applyAlignment="1" applyProtection="1">
      <alignment horizontal="center"/>
    </xf>
    <xf numFmtId="174" fontId="8" fillId="0" borderId="0" xfId="0" applyNumberFormat="1" applyFont="1" applyAlignment="1" applyProtection="1">
      <alignment horizontal="center"/>
    </xf>
    <xf numFmtId="0" fontId="8" fillId="0" borderId="0" xfId="0" applyFont="1" applyAlignment="1" applyProtection="1">
      <alignment horizontal="right"/>
    </xf>
    <xf numFmtId="4" fontId="8" fillId="0" borderId="0" xfId="0" applyNumberFormat="1" applyFont="1" applyAlignment="1" applyProtection="1">
      <alignment horizontal="right"/>
    </xf>
    <xf numFmtId="0" fontId="3" fillId="0" borderId="0" xfId="0" applyFont="1" applyAlignment="1" applyProtection="1">
      <alignment horizontal="left"/>
    </xf>
    <xf numFmtId="0" fontId="8" fillId="0" borderId="0" xfId="0" applyFont="1" applyAlignment="1" applyProtection="1">
      <alignment horizontal="left"/>
    </xf>
    <xf numFmtId="4" fontId="15" fillId="0" borderId="0" xfId="0" applyNumberFormat="1" applyFont="1" applyAlignment="1" applyProtection="1">
      <alignment horizontal="left"/>
    </xf>
    <xf numFmtId="0" fontId="15" fillId="0" borderId="0" xfId="0" applyFont="1" applyAlignment="1" applyProtection="1">
      <alignment horizontal="left"/>
    </xf>
    <xf numFmtId="49" fontId="13" fillId="0" borderId="0" xfId="0" applyNumberFormat="1" applyFont="1" applyAlignment="1">
      <alignment horizontal="left"/>
    </xf>
    <xf numFmtId="0" fontId="13" fillId="0" borderId="0" xfId="0" applyFont="1" applyAlignment="1">
      <alignment horizontal="left"/>
    </xf>
    <xf numFmtId="4" fontId="15" fillId="0" borderId="0" xfId="0" applyNumberFormat="1" applyFont="1"/>
    <xf numFmtId="0" fontId="15" fillId="0" borderId="0" xfId="0" applyFont="1"/>
    <xf numFmtId="0" fontId="3" fillId="0" borderId="0" xfId="0" applyFont="1" applyAlignment="1">
      <alignment horizontal="left" wrapText="1"/>
    </xf>
    <xf numFmtId="4" fontId="13" fillId="0" borderId="0" xfId="0" applyNumberFormat="1" applyFont="1"/>
    <xf numFmtId="49" fontId="3" fillId="0" borderId="0" xfId="0" applyNumberFormat="1" applyFont="1" applyAlignment="1">
      <alignment horizontal="left" wrapText="1"/>
    </xf>
    <xf numFmtId="4" fontId="13" fillId="0" borderId="0" xfId="0" applyNumberFormat="1" applyFont="1" applyBorder="1" applyAlignment="1">
      <alignment horizontal="center"/>
    </xf>
    <xf numFmtId="0" fontId="13" fillId="0" borderId="0" xfId="0" applyFont="1" applyBorder="1"/>
    <xf numFmtId="173" fontId="8" fillId="0" borderId="0" xfId="0" applyNumberFormat="1" applyFont="1" applyBorder="1" applyAlignment="1">
      <alignment horizontal="right"/>
    </xf>
    <xf numFmtId="0" fontId="13" fillId="0" borderId="0" xfId="0" applyFont="1" applyBorder="1" applyAlignment="1">
      <alignment horizontal="center"/>
    </xf>
    <xf numFmtId="0" fontId="15" fillId="0" borderId="0" xfId="0" applyFont="1" applyBorder="1" applyAlignment="1">
      <alignment horizontal="center"/>
    </xf>
    <xf numFmtId="0" fontId="15" fillId="0" borderId="0" xfId="0" applyFont="1" applyBorder="1" applyAlignment="1">
      <alignment wrapText="1"/>
    </xf>
    <xf numFmtId="0" fontId="15" fillId="0" borderId="0" xfId="0" applyFont="1" applyBorder="1" applyAlignment="1">
      <alignment horizontal="right"/>
    </xf>
    <xf numFmtId="167" fontId="15" fillId="0" borderId="0" xfId="0" applyNumberFormat="1" applyFont="1" applyBorder="1" applyAlignment="1">
      <alignment horizontal="right"/>
    </xf>
    <xf numFmtId="0" fontId="13" fillId="0" borderId="0" xfId="0" applyFont="1" applyBorder="1" applyAlignment="1">
      <alignment horizontal="right"/>
    </xf>
    <xf numFmtId="0" fontId="15" fillId="0" borderId="0" xfId="0" applyFont="1" applyAlignment="1">
      <alignment horizontal="center"/>
    </xf>
    <xf numFmtId="0" fontId="15" fillId="0" borderId="0" xfId="0" applyFont="1" applyAlignment="1">
      <alignment wrapText="1"/>
    </xf>
    <xf numFmtId="0" fontId="15" fillId="0" borderId="0" xfId="0" applyFont="1" applyAlignment="1">
      <alignment horizontal="right"/>
    </xf>
    <xf numFmtId="167" fontId="15" fillId="0" borderId="0" xfId="0" applyNumberFormat="1" applyFont="1" applyAlignment="1">
      <alignment horizontal="right"/>
    </xf>
    <xf numFmtId="0" fontId="13" fillId="0" borderId="0" xfId="0" applyFont="1" applyFill="1" applyAlignment="1">
      <alignment horizontal="right"/>
    </xf>
    <xf numFmtId="168" fontId="13" fillId="0" borderId="0" xfId="0" applyNumberFormat="1" applyFont="1" applyAlignment="1">
      <alignment horizontal="center"/>
    </xf>
    <xf numFmtId="167" fontId="13" fillId="0" borderId="0" xfId="0" applyNumberFormat="1" applyFont="1" applyAlignment="1">
      <alignment horizontal="right"/>
    </xf>
    <xf numFmtId="168" fontId="13" fillId="0" borderId="0" xfId="0" applyNumberFormat="1" applyFont="1" applyBorder="1" applyAlignment="1">
      <alignment horizontal="center"/>
    </xf>
    <xf numFmtId="0" fontId="13" fillId="0" borderId="0" xfId="0" applyFont="1" applyFill="1"/>
  </cellXfs>
  <cellStyles count="5">
    <cellStyle name="Euro" xfId="1"/>
    <cellStyle name="Navadno" xfId="0" builtinId="0"/>
    <cellStyle name="Navadno 2" xfId="4"/>
    <cellStyle name="Valuta" xfId="2" builtinId="4"/>
    <cellStyle name="Vejica" xfId="3"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I370"/>
  <sheetViews>
    <sheetView tabSelected="1" zoomScale="145" zoomScaleNormal="145" zoomScaleSheetLayoutView="100" workbookViewId="0">
      <selection activeCell="B23" sqref="B23"/>
    </sheetView>
  </sheetViews>
  <sheetFormatPr defaultColWidth="9.140625" defaultRowHeight="12.75"/>
  <cols>
    <col min="1" max="1" width="3.7109375" style="69" bestFit="1" customWidth="1"/>
    <col min="2" max="2" width="48.28515625" style="70" customWidth="1"/>
    <col min="3" max="3" width="17" style="71" customWidth="1"/>
    <col min="4" max="4" width="6.42578125" style="72" customWidth="1"/>
    <col min="5" max="5" width="9.5703125" style="73" bestFit="1" customWidth="1"/>
    <col min="6" max="16384" width="9.140625" style="72"/>
  </cols>
  <sheetData>
    <row r="1" spans="1:5">
      <c r="B1" s="121" t="s">
        <v>236</v>
      </c>
    </row>
    <row r="4" spans="1:5">
      <c r="A4" s="122"/>
      <c r="B4" s="123" t="s">
        <v>231</v>
      </c>
      <c r="C4" s="124"/>
      <c r="D4" s="75"/>
      <c r="E4" s="75"/>
    </row>
    <row r="5" spans="1:5" ht="15.75">
      <c r="A5" s="76"/>
      <c r="B5" s="77"/>
      <c r="C5" s="77"/>
      <c r="D5" s="77"/>
      <c r="E5" s="77"/>
    </row>
    <row r="6" spans="1:5" s="80" customFormat="1">
      <c r="A6" s="78"/>
      <c r="B6" s="72"/>
      <c r="C6" s="72"/>
      <c r="D6" s="72"/>
      <c r="E6" s="79"/>
    </row>
    <row r="7" spans="1:5" s="80" customFormat="1" ht="12">
      <c r="A7" s="129" t="s">
        <v>117</v>
      </c>
      <c r="B7" s="82" t="s">
        <v>161</v>
      </c>
      <c r="C7" s="146">
        <f>'Gradbena in obrtniška dela'!F31</f>
        <v>0</v>
      </c>
      <c r="D7" s="82"/>
      <c r="E7" s="83"/>
    </row>
    <row r="8" spans="1:5" s="80" customFormat="1" ht="12">
      <c r="A8" s="130" t="s">
        <v>118</v>
      </c>
      <c r="B8" s="82" t="s">
        <v>232</v>
      </c>
      <c r="C8" s="146">
        <f>'Električne inštalacije'!F20</f>
        <v>0</v>
      </c>
      <c r="E8" s="84"/>
    </row>
    <row r="9" spans="1:5" s="80" customFormat="1" ht="12">
      <c r="A9" s="81"/>
      <c r="B9" s="85"/>
      <c r="C9" s="146"/>
      <c r="D9" s="85"/>
      <c r="E9" s="83"/>
    </row>
    <row r="10" spans="1:5" s="80" customFormat="1" ht="12">
      <c r="A10" s="125"/>
      <c r="B10" s="126" t="s">
        <v>233</v>
      </c>
      <c r="C10" s="167">
        <f>SUM(C7:C8)</f>
        <v>0</v>
      </c>
      <c r="D10" s="82"/>
      <c r="E10" s="83"/>
    </row>
    <row r="11" spans="1:5" s="80" customFormat="1" ht="12">
      <c r="A11" s="86"/>
      <c r="C11" s="146"/>
      <c r="D11" s="82"/>
      <c r="E11" s="83"/>
    </row>
    <row r="12" spans="1:5" s="80" customFormat="1" ht="12">
      <c r="B12" s="85" t="s">
        <v>234</v>
      </c>
      <c r="C12" s="146">
        <f>0.22*C10</f>
        <v>0</v>
      </c>
      <c r="E12" s="88"/>
    </row>
    <row r="13" spans="1:5" s="80" customFormat="1" ht="12">
      <c r="A13" s="81"/>
      <c r="B13" s="85"/>
      <c r="C13" s="146"/>
      <c r="D13" s="85"/>
      <c r="E13" s="89"/>
    </row>
    <row r="14" spans="1:5" s="80" customFormat="1" ht="12">
      <c r="A14" s="127"/>
      <c r="B14" s="128" t="s">
        <v>235</v>
      </c>
      <c r="C14" s="167">
        <f>C10+C12</f>
        <v>0</v>
      </c>
    </row>
    <row r="15" spans="1:5" s="80" customFormat="1" ht="12">
      <c r="A15" s="90"/>
      <c r="B15" s="90"/>
      <c r="E15" s="91"/>
    </row>
    <row r="16" spans="1:5" s="80" customFormat="1" ht="15.75">
      <c r="A16" s="78"/>
      <c r="B16" s="85"/>
      <c r="C16" s="92"/>
      <c r="D16" s="93"/>
      <c r="E16" s="72"/>
    </row>
    <row r="17" spans="1:5" s="80" customFormat="1" ht="15.75">
      <c r="A17" s="78"/>
      <c r="B17" s="70"/>
      <c r="C17" s="92"/>
      <c r="D17" s="93"/>
      <c r="E17" s="72"/>
    </row>
    <row r="18" spans="1:5" s="80" customFormat="1" ht="12">
      <c r="B18" s="94"/>
      <c r="C18" s="95"/>
    </row>
    <row r="19" spans="1:5">
      <c r="A19" s="97"/>
      <c r="B19" s="98"/>
      <c r="C19" s="98"/>
      <c r="D19" s="98"/>
      <c r="E19" s="98"/>
    </row>
    <row r="20" spans="1:5">
      <c r="A20" s="78"/>
    </row>
    <row r="21" spans="1:5" s="80" customFormat="1" ht="12">
      <c r="A21" s="99"/>
      <c r="B21" s="94"/>
      <c r="C21" s="95"/>
    </row>
    <row r="22" spans="1:5" s="80" customFormat="1" ht="12">
      <c r="A22" s="99"/>
      <c r="B22" s="94"/>
      <c r="C22" s="95"/>
    </row>
    <row r="23" spans="1:5" s="80" customFormat="1" ht="12">
      <c r="A23" s="99"/>
      <c r="B23" s="94"/>
      <c r="C23" s="95"/>
    </row>
    <row r="24" spans="1:5" s="80" customFormat="1" ht="12">
      <c r="A24" s="99"/>
      <c r="B24" s="94"/>
      <c r="C24" s="95"/>
    </row>
    <row r="25" spans="1:5" s="80" customFormat="1" ht="12">
      <c r="A25" s="99"/>
      <c r="B25" s="94"/>
      <c r="C25" s="95"/>
    </row>
    <row r="26" spans="1:5" s="80" customFormat="1" ht="12">
      <c r="A26" s="99"/>
      <c r="B26" s="94"/>
      <c r="C26" s="95"/>
    </row>
    <row r="27" spans="1:5" s="80" customFormat="1" ht="12">
      <c r="A27" s="99"/>
      <c r="B27" s="94"/>
      <c r="C27" s="95"/>
    </row>
    <row r="28" spans="1:5" s="80" customFormat="1" ht="12">
      <c r="A28" s="99"/>
      <c r="B28" s="94"/>
      <c r="C28" s="95"/>
    </row>
    <row r="29" spans="1:5" s="80" customFormat="1" ht="12">
      <c r="A29" s="99"/>
      <c r="B29" s="94"/>
      <c r="C29" s="95"/>
    </row>
    <row r="30" spans="1:5" s="80" customFormat="1" ht="12">
      <c r="A30" s="99"/>
      <c r="B30" s="94"/>
      <c r="C30" s="95"/>
    </row>
    <row r="31" spans="1:5" s="80" customFormat="1" ht="12">
      <c r="A31" s="99"/>
      <c r="B31" s="94"/>
      <c r="C31" s="95"/>
    </row>
    <row r="32" spans="1:5" s="80" customFormat="1" ht="12">
      <c r="A32" s="99"/>
      <c r="B32" s="94"/>
      <c r="C32" s="95"/>
    </row>
    <row r="34" spans="1:10" s="80" customFormat="1" ht="12">
      <c r="A34" s="100"/>
      <c r="B34" s="94"/>
      <c r="C34" s="95"/>
      <c r="E34" s="96"/>
    </row>
    <row r="35" spans="1:10" s="80" customFormat="1" ht="12">
      <c r="A35" s="101"/>
      <c r="B35" s="102"/>
      <c r="C35" s="95"/>
      <c r="D35" s="103"/>
      <c r="E35" s="103"/>
    </row>
    <row r="36" spans="1:10" s="80" customFormat="1" ht="12">
      <c r="A36" s="101"/>
      <c r="B36" s="102"/>
      <c r="C36" s="95"/>
    </row>
    <row r="37" spans="1:10" s="80" customFormat="1" ht="12">
      <c r="A37" s="100"/>
      <c r="B37" s="94"/>
      <c r="C37" s="95"/>
      <c r="E37" s="96"/>
    </row>
    <row r="38" spans="1:10" s="80" customFormat="1" ht="12">
      <c r="A38" s="99"/>
      <c r="B38" s="94"/>
      <c r="C38" s="95"/>
    </row>
    <row r="39" spans="1:10" s="80" customFormat="1" ht="12">
      <c r="A39" s="99"/>
      <c r="B39" s="94"/>
      <c r="C39" s="95"/>
      <c r="E39" s="96"/>
    </row>
    <row r="40" spans="1:10" s="80" customFormat="1" ht="12">
      <c r="A40" s="99"/>
      <c r="B40" s="94"/>
      <c r="C40" s="95"/>
      <c r="E40" s="96"/>
    </row>
    <row r="41" spans="1:10" s="80" customFormat="1" ht="12">
      <c r="A41" s="99"/>
      <c r="B41" s="94"/>
      <c r="C41" s="95"/>
      <c r="E41" s="96"/>
    </row>
    <row r="42" spans="1:10" s="80" customFormat="1" ht="12">
      <c r="A42" s="99"/>
      <c r="B42" s="105"/>
      <c r="C42" s="95"/>
      <c r="E42" s="106"/>
      <c r="F42" s="100"/>
      <c r="G42" s="95"/>
      <c r="H42" s="95"/>
      <c r="J42" s="96"/>
    </row>
    <row r="43" spans="1:10" s="80" customFormat="1" ht="12">
      <c r="A43" s="99"/>
      <c r="B43" s="105"/>
      <c r="C43" s="95"/>
      <c r="E43" s="106"/>
      <c r="F43" s="100"/>
      <c r="G43" s="95"/>
      <c r="H43" s="95"/>
      <c r="J43" s="96"/>
    </row>
    <row r="44" spans="1:10" s="80" customFormat="1" ht="12">
      <c r="A44" s="99"/>
      <c r="B44" s="94"/>
      <c r="C44" s="95"/>
      <c r="E44" s="106"/>
    </row>
    <row r="45" spans="1:10" s="80" customFormat="1" ht="12">
      <c r="A45" s="99"/>
      <c r="B45" s="94"/>
      <c r="C45" s="95"/>
    </row>
    <row r="46" spans="1:10" s="80" customFormat="1" ht="12">
      <c r="A46" s="99"/>
      <c r="B46" s="94"/>
      <c r="C46" s="95"/>
      <c r="E46" s="106"/>
    </row>
    <row r="47" spans="1:10" s="80" customFormat="1" ht="12">
      <c r="A47" s="99"/>
      <c r="B47" s="94"/>
      <c r="C47" s="95"/>
      <c r="E47" s="106"/>
    </row>
    <row r="48" spans="1:10" s="80" customFormat="1" ht="12">
      <c r="A48" s="99"/>
      <c r="B48" s="105"/>
      <c r="C48" s="95"/>
      <c r="E48" s="106"/>
      <c r="F48" s="100"/>
      <c r="G48" s="95"/>
      <c r="H48" s="95"/>
      <c r="J48" s="96"/>
    </row>
    <row r="49" spans="1:5" s="80" customFormat="1" ht="12">
      <c r="A49" s="99"/>
      <c r="B49" s="94"/>
      <c r="C49" s="95"/>
    </row>
    <row r="50" spans="1:5" s="80" customFormat="1" ht="12">
      <c r="A50" s="99"/>
      <c r="B50" s="94"/>
      <c r="C50" s="95"/>
      <c r="D50" s="90"/>
      <c r="E50" s="106"/>
    </row>
    <row r="51" spans="1:5" s="80" customFormat="1" ht="12">
      <c r="A51" s="99"/>
      <c r="B51" s="94"/>
      <c r="C51" s="95"/>
      <c r="E51" s="96"/>
    </row>
    <row r="52" spans="1:5" s="80" customFormat="1" ht="12">
      <c r="A52" s="99"/>
      <c r="B52" s="94"/>
      <c r="C52" s="95"/>
      <c r="D52" s="90"/>
      <c r="E52" s="106"/>
    </row>
    <row r="53" spans="1:5" s="80" customFormat="1" ht="12">
      <c r="A53" s="99"/>
      <c r="B53" s="94"/>
      <c r="C53" s="95"/>
      <c r="D53" s="90"/>
      <c r="E53" s="106"/>
    </row>
    <row r="54" spans="1:5" s="80" customFormat="1" ht="12">
      <c r="A54" s="99"/>
      <c r="B54" s="94"/>
      <c r="C54" s="95"/>
      <c r="D54" s="90"/>
      <c r="E54" s="106"/>
    </row>
    <row r="55" spans="1:5" s="80" customFormat="1" ht="12">
      <c r="A55" s="99"/>
      <c r="B55" s="94"/>
      <c r="C55" s="95"/>
      <c r="D55" s="90"/>
      <c r="E55" s="106"/>
    </row>
    <row r="56" spans="1:5" s="90" customFormat="1" ht="12">
      <c r="A56" s="108"/>
      <c r="B56" s="109"/>
      <c r="C56" s="110"/>
      <c r="E56" s="106"/>
    </row>
    <row r="57" spans="1:5" s="80" customFormat="1" ht="12">
      <c r="A57" s="99"/>
      <c r="B57" s="94"/>
      <c r="C57" s="95"/>
      <c r="D57" s="90"/>
      <c r="E57" s="96"/>
    </row>
    <row r="58" spans="1:5" s="80" customFormat="1" ht="12">
      <c r="A58" s="99"/>
      <c r="B58" s="94"/>
      <c r="C58" s="110"/>
      <c r="D58" s="90"/>
      <c r="E58" s="106"/>
    </row>
    <row r="59" spans="1:5" s="80" customFormat="1" ht="12">
      <c r="A59" s="99"/>
      <c r="B59" s="94"/>
      <c r="C59" s="95"/>
      <c r="D59" s="90"/>
      <c r="E59" s="96"/>
    </row>
    <row r="60" spans="1:5" s="80" customFormat="1" ht="12">
      <c r="A60" s="99"/>
      <c r="B60" s="94"/>
      <c r="C60" s="95"/>
      <c r="D60" s="90"/>
      <c r="E60" s="106"/>
    </row>
    <row r="61" spans="1:5" s="80" customFormat="1" ht="12">
      <c r="A61" s="99"/>
      <c r="B61" s="94"/>
      <c r="C61" s="95"/>
      <c r="D61" s="90"/>
      <c r="E61" s="96"/>
    </row>
    <row r="62" spans="1:5">
      <c r="A62" s="108"/>
      <c r="B62" s="111"/>
      <c r="C62" s="95"/>
      <c r="D62" s="90"/>
      <c r="E62" s="106"/>
    </row>
    <row r="63" spans="1:5">
      <c r="A63" s="108"/>
      <c r="B63" s="111"/>
      <c r="C63" s="86"/>
      <c r="D63" s="90"/>
      <c r="E63" s="86"/>
    </row>
    <row r="64" spans="1:5" s="80" customFormat="1" ht="12">
      <c r="A64" s="108"/>
      <c r="B64" s="94"/>
      <c r="C64" s="95"/>
      <c r="D64" s="90"/>
      <c r="E64" s="74"/>
    </row>
    <row r="65" spans="1:5" s="80" customFormat="1" ht="12">
      <c r="A65" s="108"/>
      <c r="B65" s="94"/>
      <c r="C65" s="95"/>
      <c r="D65" s="90"/>
      <c r="E65" s="74"/>
    </row>
    <row r="66" spans="1:5" s="80" customFormat="1" ht="12">
      <c r="A66" s="99"/>
      <c r="B66" s="94"/>
      <c r="C66" s="95"/>
      <c r="E66" s="74"/>
    </row>
    <row r="67" spans="1:5" s="80" customFormat="1" ht="12">
      <c r="A67" s="108"/>
      <c r="B67" s="94"/>
      <c r="C67" s="95"/>
      <c r="D67" s="90"/>
      <c r="E67" s="74"/>
    </row>
    <row r="68" spans="1:5" s="80" customFormat="1" ht="12">
      <c r="A68" s="108"/>
      <c r="B68" s="94"/>
      <c r="C68" s="95"/>
      <c r="D68" s="90"/>
      <c r="E68" s="74"/>
    </row>
    <row r="69" spans="1:5">
      <c r="A69" s="86"/>
      <c r="B69" s="111"/>
      <c r="C69" s="95"/>
      <c r="D69" s="90"/>
      <c r="E69" s="74"/>
    </row>
    <row r="70" spans="1:5">
      <c r="A70" s="86"/>
      <c r="B70" s="111"/>
      <c r="C70" s="95"/>
      <c r="D70" s="90"/>
      <c r="E70" s="74"/>
    </row>
    <row r="71" spans="1:5" s="80" customFormat="1" ht="12">
      <c r="A71" s="99"/>
      <c r="B71" s="94"/>
      <c r="C71" s="95"/>
      <c r="E71" s="96"/>
    </row>
    <row r="72" spans="1:5" s="80" customFormat="1" ht="12">
      <c r="A72" s="99"/>
      <c r="B72" s="94"/>
      <c r="C72" s="95"/>
      <c r="E72" s="96"/>
    </row>
    <row r="73" spans="1:5" s="80" customFormat="1" ht="12">
      <c r="A73" s="99"/>
      <c r="B73" s="94"/>
      <c r="C73" s="95"/>
      <c r="E73" s="96"/>
    </row>
    <row r="74" spans="1:5" s="80" customFormat="1" ht="12">
      <c r="A74" s="99"/>
      <c r="B74" s="94"/>
      <c r="C74" s="95"/>
      <c r="E74" s="96"/>
    </row>
    <row r="75" spans="1:5" s="90" customFormat="1" ht="12">
      <c r="A75" s="108"/>
      <c r="B75" s="109"/>
      <c r="C75" s="110"/>
      <c r="E75" s="107"/>
    </row>
    <row r="76" spans="1:5" s="80" customFormat="1" ht="12">
      <c r="A76" s="99"/>
      <c r="B76" s="94"/>
      <c r="C76" s="95"/>
      <c r="E76" s="96"/>
    </row>
    <row r="77" spans="1:5" s="80" customFormat="1" ht="12">
      <c r="A77" s="99"/>
      <c r="B77" s="94"/>
      <c r="C77" s="95"/>
      <c r="E77" s="74"/>
    </row>
    <row r="78" spans="1:5" s="80" customFormat="1" ht="12">
      <c r="A78" s="99"/>
      <c r="B78" s="94"/>
      <c r="C78" s="95"/>
      <c r="E78" s="96"/>
    </row>
    <row r="79" spans="1:5" s="80" customFormat="1" ht="12">
      <c r="A79" s="99"/>
      <c r="B79" s="94"/>
      <c r="C79" s="95"/>
      <c r="E79" s="74"/>
    </row>
    <row r="80" spans="1:5" s="80" customFormat="1" ht="12">
      <c r="A80" s="99"/>
      <c r="B80" s="94"/>
      <c r="C80" s="95"/>
      <c r="E80" s="96"/>
    </row>
    <row r="81" spans="1:5" s="80" customFormat="1" ht="12">
      <c r="A81" s="99"/>
      <c r="B81" s="94"/>
      <c r="C81" s="95"/>
      <c r="E81" s="74"/>
    </row>
    <row r="82" spans="1:5" s="80" customFormat="1" ht="12">
      <c r="A82" s="99"/>
      <c r="B82" s="94"/>
      <c r="C82" s="95"/>
    </row>
    <row r="83" spans="1:5" s="80" customFormat="1" ht="12">
      <c r="A83" s="99"/>
      <c r="B83" s="94"/>
      <c r="C83" s="95"/>
      <c r="E83" s="74"/>
    </row>
    <row r="84" spans="1:5" s="80" customFormat="1" ht="12">
      <c r="A84" s="99"/>
      <c r="B84" s="94"/>
      <c r="C84" s="95"/>
      <c r="E84" s="74"/>
    </row>
    <row r="85" spans="1:5" s="80" customFormat="1" ht="12">
      <c r="A85" s="99"/>
      <c r="B85" s="94"/>
      <c r="C85" s="95"/>
      <c r="E85" s="74"/>
    </row>
    <row r="86" spans="1:5" s="80" customFormat="1" ht="12">
      <c r="A86" s="99"/>
      <c r="B86" s="94"/>
      <c r="C86" s="110"/>
    </row>
    <row r="87" spans="1:5" s="80" customFormat="1" ht="12">
      <c r="A87" s="99"/>
      <c r="B87" s="94"/>
      <c r="C87" s="95"/>
      <c r="E87" s="74"/>
    </row>
    <row r="88" spans="1:5" s="80" customFormat="1" ht="12">
      <c r="A88" s="99"/>
      <c r="B88" s="94"/>
      <c r="C88" s="95"/>
      <c r="D88" s="112"/>
      <c r="E88" s="96"/>
    </row>
    <row r="89" spans="1:5" s="80" customFormat="1" ht="12">
      <c r="A89" s="108"/>
      <c r="B89" s="94"/>
      <c r="C89" s="95"/>
      <c r="E89" s="74"/>
    </row>
    <row r="90" spans="1:5" s="80" customFormat="1" ht="12">
      <c r="A90" s="99"/>
      <c r="B90" s="94"/>
      <c r="C90" s="95"/>
      <c r="E90" s="96"/>
    </row>
    <row r="91" spans="1:5" s="80" customFormat="1" ht="12">
      <c r="A91" s="99"/>
      <c r="B91" s="94"/>
      <c r="C91" s="95"/>
      <c r="E91" s="96"/>
    </row>
    <row r="92" spans="1:5" s="80" customFormat="1" ht="12">
      <c r="A92" s="99"/>
      <c r="B92" s="94"/>
      <c r="C92" s="95"/>
      <c r="E92" s="96"/>
    </row>
    <row r="93" spans="1:5" s="80" customFormat="1" ht="12">
      <c r="A93" s="99"/>
      <c r="B93" s="94"/>
      <c r="C93" s="95"/>
      <c r="E93" s="96"/>
    </row>
    <row r="94" spans="1:5" s="80" customFormat="1" ht="12">
      <c r="A94" s="99"/>
      <c r="B94" s="94"/>
      <c r="C94" s="95"/>
      <c r="E94" s="96"/>
    </row>
    <row r="95" spans="1:5" s="80" customFormat="1" ht="12">
      <c r="A95" s="99"/>
      <c r="B95" s="94"/>
      <c r="C95" s="95"/>
      <c r="E95" s="96"/>
    </row>
    <row r="96" spans="1:5" s="80" customFormat="1" ht="12">
      <c r="A96" s="108"/>
      <c r="B96" s="109"/>
      <c r="C96" s="95"/>
      <c r="D96" s="90"/>
      <c r="E96" s="74"/>
    </row>
    <row r="97" spans="1:5" s="80" customFormat="1" ht="12">
      <c r="A97" s="108"/>
      <c r="B97" s="113"/>
      <c r="C97" s="95"/>
      <c r="D97" s="90"/>
      <c r="E97" s="74"/>
    </row>
    <row r="98" spans="1:5" s="80" customFormat="1" ht="12">
      <c r="A98" s="108"/>
      <c r="B98" s="94"/>
      <c r="C98" s="110"/>
      <c r="E98" s="96"/>
    </row>
    <row r="99" spans="1:5" s="80" customFormat="1" ht="12">
      <c r="A99" s="108"/>
      <c r="B99" s="94"/>
    </row>
    <row r="100" spans="1:5" s="80" customFormat="1" ht="12">
      <c r="A100" s="108"/>
      <c r="B100" s="114"/>
      <c r="C100" s="95"/>
      <c r="D100" s="90"/>
      <c r="E100" s="74"/>
    </row>
    <row r="101" spans="1:5" s="80" customFormat="1" ht="12">
      <c r="A101" s="99"/>
      <c r="B101" s="94"/>
      <c r="C101" s="95"/>
      <c r="E101" s="96"/>
    </row>
    <row r="102" spans="1:5" s="80" customFormat="1" ht="12">
      <c r="A102" s="108"/>
      <c r="B102" s="94"/>
    </row>
    <row r="103" spans="1:5" s="80" customFormat="1" ht="12">
      <c r="A103" s="108"/>
      <c r="B103" s="114"/>
      <c r="C103" s="95"/>
      <c r="D103" s="90"/>
      <c r="E103" s="74"/>
    </row>
    <row r="104" spans="1:5" s="80" customFormat="1" ht="12">
      <c r="A104" s="99"/>
      <c r="B104" s="94"/>
      <c r="C104" s="95"/>
      <c r="E104" s="96"/>
    </row>
    <row r="105" spans="1:5" s="80" customFormat="1" ht="12">
      <c r="A105" s="108"/>
      <c r="B105" s="94"/>
    </row>
    <row r="106" spans="1:5" s="80" customFormat="1" ht="12">
      <c r="A106" s="108"/>
      <c r="B106" s="114"/>
      <c r="C106" s="95"/>
      <c r="D106" s="90"/>
      <c r="E106" s="74"/>
    </row>
    <row r="107" spans="1:5" s="80" customFormat="1" ht="12">
      <c r="A107" s="99"/>
      <c r="B107" s="114"/>
      <c r="C107" s="95"/>
      <c r="E107" s="74"/>
    </row>
    <row r="108" spans="1:5" s="80" customFormat="1" ht="12">
      <c r="A108" s="99"/>
      <c r="B108" s="94"/>
      <c r="C108" s="95"/>
      <c r="E108" s="96"/>
    </row>
    <row r="109" spans="1:5" s="80" customFormat="1" ht="12">
      <c r="A109" s="99"/>
      <c r="B109" s="94"/>
    </row>
    <row r="110" spans="1:5" s="80" customFormat="1" ht="12">
      <c r="A110" s="99"/>
      <c r="B110" s="114"/>
      <c r="C110" s="95"/>
      <c r="E110" s="74"/>
    </row>
    <row r="111" spans="1:5" s="80" customFormat="1" ht="12">
      <c r="A111" s="99"/>
      <c r="B111" s="114"/>
      <c r="C111" s="95"/>
      <c r="E111" s="74"/>
    </row>
    <row r="112" spans="1:5" s="80" customFormat="1" ht="12">
      <c r="A112" s="99"/>
      <c r="B112" s="114"/>
      <c r="C112" s="95"/>
      <c r="E112" s="74"/>
    </row>
    <row r="113" spans="1:5" s="80" customFormat="1" ht="12">
      <c r="A113" s="99"/>
      <c r="B113" s="94"/>
      <c r="C113" s="95"/>
      <c r="E113" s="96"/>
    </row>
    <row r="114" spans="1:5" s="80" customFormat="1" ht="12">
      <c r="A114" s="99"/>
      <c r="B114" s="94"/>
      <c r="C114" s="95"/>
      <c r="D114" s="90"/>
      <c r="E114" s="74"/>
    </row>
    <row r="115" spans="1:5" s="80" customFormat="1" ht="12">
      <c r="A115" s="99"/>
      <c r="B115" s="94"/>
      <c r="C115" s="95"/>
      <c r="D115" s="90"/>
      <c r="E115" s="96"/>
    </row>
    <row r="116" spans="1:5" s="80" customFormat="1" ht="12">
      <c r="A116" s="99"/>
      <c r="B116" s="94"/>
      <c r="C116" s="95"/>
      <c r="D116" s="90"/>
      <c r="E116" s="74"/>
    </row>
    <row r="117" spans="1:5" s="80" customFormat="1" ht="12">
      <c r="A117" s="99"/>
      <c r="B117" s="94"/>
      <c r="C117" s="95"/>
      <c r="D117" s="90"/>
      <c r="E117" s="96"/>
    </row>
    <row r="118" spans="1:5" s="80" customFormat="1" ht="12">
      <c r="A118" s="99"/>
      <c r="B118" s="94"/>
      <c r="C118" s="95"/>
      <c r="D118" s="90"/>
      <c r="E118" s="74"/>
    </row>
    <row r="119" spans="1:5" s="80" customFormat="1" ht="12">
      <c r="A119" s="99"/>
      <c r="B119" s="94"/>
      <c r="C119" s="95"/>
      <c r="E119" s="96"/>
    </row>
    <row r="120" spans="1:5" s="80" customFormat="1" ht="12">
      <c r="A120" s="99"/>
      <c r="B120" s="94"/>
      <c r="C120" s="95"/>
      <c r="E120" s="96"/>
    </row>
    <row r="121" spans="1:5" s="80" customFormat="1" ht="12">
      <c r="A121" s="99"/>
      <c r="B121" s="94"/>
      <c r="C121" s="95"/>
      <c r="E121" s="96"/>
    </row>
    <row r="122" spans="1:5" s="80" customFormat="1" ht="12">
      <c r="A122" s="99"/>
      <c r="B122" s="94"/>
      <c r="C122" s="95"/>
      <c r="E122" s="96"/>
    </row>
    <row r="123" spans="1:5" s="90" customFormat="1" ht="12">
      <c r="A123" s="108"/>
      <c r="B123" s="109"/>
      <c r="C123" s="110"/>
      <c r="E123" s="107"/>
    </row>
    <row r="124" spans="1:5" s="80" customFormat="1" ht="12">
      <c r="A124" s="99"/>
      <c r="B124" s="94"/>
      <c r="C124" s="95"/>
      <c r="E124" s="96"/>
    </row>
    <row r="125" spans="1:5" s="80" customFormat="1" ht="12">
      <c r="A125" s="99"/>
      <c r="B125" s="94"/>
      <c r="C125" s="95"/>
      <c r="E125" s="74"/>
    </row>
    <row r="126" spans="1:5" s="80" customFormat="1" ht="12">
      <c r="A126" s="99"/>
      <c r="B126" s="94"/>
      <c r="C126" s="95"/>
      <c r="E126" s="96"/>
    </row>
    <row r="127" spans="1:5" s="90" customFormat="1" ht="12">
      <c r="A127" s="108"/>
      <c r="B127" s="94"/>
      <c r="C127" s="95"/>
      <c r="D127" s="80"/>
      <c r="E127" s="74"/>
    </row>
    <row r="128" spans="1:5" s="80" customFormat="1" ht="12">
      <c r="A128" s="99"/>
      <c r="B128" s="94"/>
      <c r="C128" s="95"/>
      <c r="E128" s="96"/>
    </row>
    <row r="129" spans="1:5" s="90" customFormat="1" ht="12">
      <c r="A129" s="108"/>
      <c r="B129" s="94"/>
      <c r="C129" s="110"/>
      <c r="D129" s="80"/>
      <c r="E129" s="74"/>
    </row>
    <row r="130" spans="1:5" s="80" customFormat="1" ht="12">
      <c r="A130" s="99"/>
      <c r="B130" s="94"/>
      <c r="C130" s="95"/>
      <c r="E130" s="96"/>
    </row>
    <row r="131" spans="1:5" s="80" customFormat="1" ht="12">
      <c r="A131" s="99"/>
      <c r="B131" s="94"/>
      <c r="C131" s="95"/>
      <c r="E131" s="74"/>
    </row>
    <row r="132" spans="1:5" s="80" customFormat="1" ht="12">
      <c r="A132" s="99"/>
      <c r="B132" s="94"/>
      <c r="C132" s="95"/>
    </row>
    <row r="133" spans="1:5" s="80" customFormat="1" ht="12">
      <c r="A133" s="99"/>
      <c r="B133" s="94"/>
      <c r="C133" s="95"/>
      <c r="E133" s="74"/>
    </row>
    <row r="134" spans="1:5" s="80" customFormat="1" ht="12">
      <c r="A134" s="99"/>
      <c r="B134" s="94"/>
      <c r="C134" s="95"/>
    </row>
    <row r="135" spans="1:5" s="80" customFormat="1" ht="12">
      <c r="A135" s="99"/>
      <c r="B135" s="94"/>
      <c r="C135" s="95"/>
      <c r="E135" s="74"/>
    </row>
    <row r="136" spans="1:5" s="80" customFormat="1" ht="12">
      <c r="A136" s="99"/>
      <c r="B136" s="94"/>
      <c r="C136" s="95"/>
    </row>
    <row r="137" spans="1:5" s="90" customFormat="1" ht="12">
      <c r="A137" s="108"/>
      <c r="B137" s="109"/>
      <c r="C137" s="110"/>
      <c r="D137" s="80"/>
      <c r="E137" s="106"/>
    </row>
    <row r="138" spans="1:5" s="80" customFormat="1" ht="12">
      <c r="A138" s="99"/>
      <c r="B138" s="94"/>
      <c r="C138" s="95"/>
    </row>
    <row r="139" spans="1:5" s="90" customFormat="1" ht="12">
      <c r="A139" s="108"/>
      <c r="B139" s="94"/>
      <c r="C139" s="95"/>
      <c r="D139" s="80"/>
      <c r="E139" s="74"/>
    </row>
    <row r="140" spans="1:5" s="90" customFormat="1" ht="12">
      <c r="A140" s="108"/>
      <c r="B140" s="94"/>
      <c r="C140" s="95"/>
      <c r="D140" s="80"/>
      <c r="E140" s="80"/>
    </row>
    <row r="141" spans="1:5" s="80" customFormat="1" ht="12">
      <c r="A141" s="99"/>
      <c r="B141" s="94"/>
      <c r="C141" s="95"/>
      <c r="E141" s="74"/>
    </row>
    <row r="142" spans="1:5" s="80" customFormat="1" ht="12">
      <c r="A142" s="99"/>
      <c r="B142" s="94"/>
      <c r="C142" s="95"/>
    </row>
    <row r="143" spans="1:5" s="80" customFormat="1" ht="12">
      <c r="A143" s="99"/>
      <c r="B143" s="94"/>
      <c r="C143" s="95"/>
      <c r="E143" s="74"/>
    </row>
    <row r="144" spans="1:5" s="80" customFormat="1" ht="12">
      <c r="A144" s="99"/>
      <c r="B144" s="94"/>
      <c r="C144" s="95"/>
    </row>
    <row r="145" spans="1:5" s="80" customFormat="1" ht="12">
      <c r="A145" s="108"/>
      <c r="B145" s="94"/>
      <c r="C145" s="95"/>
      <c r="D145" s="90"/>
      <c r="E145" s="74"/>
    </row>
    <row r="146" spans="1:5">
      <c r="A146" s="86"/>
      <c r="B146" s="111"/>
      <c r="C146" s="95"/>
      <c r="D146" s="90"/>
      <c r="E146" s="74"/>
    </row>
    <row r="147" spans="1:5">
      <c r="A147" s="86"/>
      <c r="B147" s="111"/>
      <c r="C147" s="95"/>
      <c r="D147" s="90"/>
      <c r="E147" s="74"/>
    </row>
    <row r="148" spans="1:5" s="80" customFormat="1" ht="12">
      <c r="A148" s="99"/>
      <c r="B148" s="94"/>
      <c r="C148" s="110"/>
      <c r="D148" s="112"/>
    </row>
    <row r="149" spans="1:5" s="80" customFormat="1" ht="12">
      <c r="A149" s="99"/>
      <c r="B149" s="94"/>
      <c r="C149" s="95"/>
      <c r="E149" s="96"/>
    </row>
    <row r="150" spans="1:5" s="80" customFormat="1" ht="12">
      <c r="A150" s="99"/>
      <c r="B150" s="94"/>
      <c r="C150" s="95"/>
      <c r="E150" s="96"/>
    </row>
    <row r="151" spans="1:5" s="80" customFormat="1" ht="12">
      <c r="A151" s="99"/>
      <c r="B151" s="94"/>
      <c r="C151" s="95"/>
      <c r="E151" s="96"/>
    </row>
    <row r="152" spans="1:5" s="80" customFormat="1" ht="12">
      <c r="A152" s="108"/>
      <c r="B152" s="109"/>
      <c r="C152" s="110"/>
      <c r="D152" s="90"/>
      <c r="E152" s="90"/>
    </row>
    <row r="153" spans="1:5" s="80" customFormat="1" ht="12">
      <c r="A153" s="99"/>
      <c r="B153" s="94"/>
      <c r="C153" s="95"/>
      <c r="E153" s="96"/>
    </row>
    <row r="154" spans="1:5" s="80" customFormat="1" ht="12">
      <c r="A154" s="99"/>
      <c r="B154" s="94"/>
      <c r="C154" s="95"/>
      <c r="D154" s="90"/>
      <c r="E154" s="74"/>
    </row>
    <row r="155" spans="1:5" s="80" customFormat="1" ht="12">
      <c r="A155" s="99"/>
      <c r="B155" s="94"/>
      <c r="C155" s="95"/>
      <c r="E155" s="96"/>
    </row>
    <row r="156" spans="1:5" s="80" customFormat="1" ht="12">
      <c r="A156" s="99"/>
      <c r="B156" s="94"/>
      <c r="C156" s="95"/>
      <c r="D156" s="90"/>
      <c r="E156" s="74"/>
    </row>
    <row r="157" spans="1:5" s="80" customFormat="1" ht="12">
      <c r="A157" s="99"/>
      <c r="B157" s="94"/>
      <c r="C157" s="95"/>
      <c r="E157" s="96"/>
    </row>
    <row r="158" spans="1:5" s="80" customFormat="1" ht="12">
      <c r="A158" s="99"/>
      <c r="B158" s="94"/>
      <c r="C158" s="95"/>
      <c r="D158" s="90"/>
      <c r="E158" s="74"/>
    </row>
    <row r="159" spans="1:5" s="80" customFormat="1" ht="12">
      <c r="A159" s="99"/>
      <c r="B159" s="94"/>
      <c r="C159" s="95"/>
      <c r="D159" s="90"/>
      <c r="E159" s="74"/>
    </row>
    <row r="160" spans="1:5" s="80" customFormat="1" ht="12">
      <c r="A160" s="99"/>
      <c r="B160" s="94"/>
      <c r="C160" s="95"/>
      <c r="E160" s="74"/>
    </row>
    <row r="161" spans="1:5" s="80" customFormat="1" ht="12">
      <c r="A161" s="99"/>
      <c r="B161" s="94"/>
      <c r="C161" s="104"/>
    </row>
    <row r="162" spans="1:5" s="80" customFormat="1" ht="12">
      <c r="A162" s="99"/>
      <c r="B162" s="94"/>
      <c r="C162" s="95"/>
      <c r="E162" s="74"/>
    </row>
    <row r="163" spans="1:5" s="80" customFormat="1" ht="12">
      <c r="A163" s="99"/>
      <c r="B163" s="94"/>
      <c r="C163" s="110"/>
      <c r="E163" s="96"/>
    </row>
    <row r="164" spans="1:5" s="80" customFormat="1" ht="12">
      <c r="A164" s="99"/>
      <c r="B164" s="94"/>
      <c r="C164" s="95"/>
      <c r="E164" s="74"/>
    </row>
    <row r="165" spans="1:5" s="80" customFormat="1" ht="12">
      <c r="A165" s="99"/>
      <c r="B165" s="94"/>
      <c r="C165" s="110"/>
      <c r="E165" s="96"/>
    </row>
    <row r="166" spans="1:5" s="80" customFormat="1" ht="12">
      <c r="A166" s="99"/>
      <c r="B166" s="94"/>
      <c r="C166" s="95"/>
      <c r="D166" s="107"/>
      <c r="E166" s="74"/>
    </row>
    <row r="167" spans="1:5" s="80" customFormat="1" ht="12">
      <c r="A167" s="99"/>
      <c r="B167" s="94"/>
      <c r="C167" s="46"/>
    </row>
    <row r="168" spans="1:5" s="80" customFormat="1" ht="12">
      <c r="A168" s="99"/>
      <c r="B168" s="94"/>
      <c r="C168" s="95"/>
      <c r="D168" s="107"/>
      <c r="E168" s="74"/>
    </row>
    <row r="169" spans="1:5" s="80" customFormat="1" ht="12">
      <c r="A169" s="99"/>
      <c r="B169" s="94"/>
      <c r="C169" s="95"/>
      <c r="D169" s="107"/>
      <c r="E169" s="74"/>
    </row>
    <row r="170" spans="1:5" s="80" customFormat="1" ht="12">
      <c r="A170" s="99"/>
      <c r="B170" s="94"/>
      <c r="C170" s="95"/>
      <c r="E170" s="74"/>
    </row>
    <row r="171" spans="1:5" s="80" customFormat="1" ht="12">
      <c r="A171" s="99"/>
      <c r="B171" s="94"/>
      <c r="C171" s="95"/>
      <c r="E171" s="96"/>
    </row>
    <row r="172" spans="1:5" s="80" customFormat="1" ht="12">
      <c r="A172" s="108"/>
      <c r="B172" s="109"/>
      <c r="C172" s="95"/>
      <c r="E172" s="74"/>
    </row>
    <row r="173" spans="1:5" s="80" customFormat="1" ht="12">
      <c r="A173" s="99"/>
      <c r="B173" s="94"/>
      <c r="C173" s="95"/>
      <c r="E173" s="96"/>
    </row>
    <row r="174" spans="1:5" s="80" customFormat="1" ht="12">
      <c r="A174" s="108"/>
      <c r="B174" s="94"/>
      <c r="C174" s="95"/>
      <c r="E174" s="74"/>
    </row>
    <row r="175" spans="1:5" s="90" customFormat="1" ht="12">
      <c r="A175" s="99"/>
      <c r="B175" s="94"/>
      <c r="C175" s="95"/>
      <c r="D175" s="80"/>
      <c r="E175" s="80"/>
    </row>
    <row r="176" spans="1:5" s="80" customFormat="1" ht="12">
      <c r="A176" s="99"/>
      <c r="B176" s="94"/>
      <c r="C176" s="95"/>
      <c r="E176" s="74"/>
    </row>
    <row r="177" spans="1:5" s="80" customFormat="1" ht="12">
      <c r="A177" s="99"/>
      <c r="B177" s="94"/>
      <c r="C177" s="95"/>
    </row>
    <row r="178" spans="1:5" s="80" customFormat="1" ht="12">
      <c r="A178" s="99"/>
      <c r="B178" s="94"/>
      <c r="C178" s="95"/>
      <c r="D178" s="90"/>
      <c r="E178" s="74"/>
    </row>
    <row r="179" spans="1:5" s="80" customFormat="1" ht="12">
      <c r="A179" s="99"/>
      <c r="B179" s="94"/>
      <c r="C179" s="95"/>
      <c r="D179" s="90"/>
      <c r="E179" s="74"/>
    </row>
    <row r="180" spans="1:5" s="80" customFormat="1" ht="12">
      <c r="A180" s="99"/>
      <c r="B180" s="94"/>
      <c r="C180" s="95"/>
      <c r="E180" s="74"/>
    </row>
    <row r="181" spans="1:5" s="80" customFormat="1" ht="12">
      <c r="A181" s="99"/>
      <c r="B181" s="94"/>
      <c r="C181" s="95"/>
      <c r="E181" s="74"/>
    </row>
    <row r="182" spans="1:5" s="80" customFormat="1" ht="12">
      <c r="A182" s="99"/>
      <c r="B182" s="94"/>
      <c r="C182" s="95"/>
      <c r="D182" s="90"/>
      <c r="E182" s="74"/>
    </row>
    <row r="183" spans="1:5" s="80" customFormat="1" ht="12">
      <c r="A183" s="99"/>
      <c r="B183" s="94"/>
      <c r="C183" s="95"/>
    </row>
    <row r="184" spans="1:5" s="80" customFormat="1" ht="12">
      <c r="A184" s="99"/>
      <c r="B184" s="94"/>
      <c r="C184" s="95"/>
      <c r="E184" s="96"/>
    </row>
    <row r="185" spans="1:5" s="80" customFormat="1" ht="12">
      <c r="A185" s="99"/>
      <c r="B185" s="94"/>
      <c r="C185" s="95"/>
      <c r="E185" s="96"/>
    </row>
    <row r="186" spans="1:5" s="90" customFormat="1" ht="12">
      <c r="A186" s="99"/>
      <c r="B186" s="94"/>
      <c r="C186" s="95"/>
      <c r="D186" s="80"/>
      <c r="E186" s="96"/>
    </row>
    <row r="187" spans="1:5" s="80" customFormat="1" ht="12">
      <c r="A187" s="108"/>
      <c r="B187" s="109"/>
      <c r="C187" s="110"/>
      <c r="D187" s="90"/>
      <c r="E187" s="107"/>
    </row>
    <row r="188" spans="1:5" s="80" customFormat="1" ht="12">
      <c r="A188" s="99"/>
      <c r="B188" s="94"/>
      <c r="C188" s="95"/>
      <c r="E188" s="96"/>
    </row>
    <row r="189" spans="1:5" s="80" customFormat="1" ht="12">
      <c r="A189" s="99"/>
      <c r="B189" s="94"/>
      <c r="C189" s="95"/>
      <c r="D189" s="90"/>
      <c r="E189" s="74"/>
    </row>
    <row r="190" spans="1:5" s="80" customFormat="1" ht="12">
      <c r="A190" s="99"/>
      <c r="B190" s="94"/>
      <c r="C190" s="95"/>
    </row>
    <row r="191" spans="1:5" s="80" customFormat="1" ht="12">
      <c r="A191" s="99"/>
      <c r="B191" s="94"/>
      <c r="C191" s="95"/>
      <c r="D191" s="90"/>
      <c r="E191" s="74"/>
    </row>
    <row r="192" spans="1:5" s="80" customFormat="1" ht="12">
      <c r="A192" s="99"/>
      <c r="B192" s="94"/>
      <c r="C192" s="95"/>
    </row>
    <row r="193" spans="1:5" s="80" customFormat="1" ht="12">
      <c r="A193" s="108"/>
      <c r="B193" s="94"/>
      <c r="C193" s="95"/>
      <c r="E193" s="74"/>
    </row>
    <row r="194" spans="1:5" s="80" customFormat="1" ht="12">
      <c r="A194" s="99"/>
      <c r="B194" s="94"/>
      <c r="C194" s="95"/>
    </row>
    <row r="195" spans="1:5" s="80" customFormat="1" ht="12">
      <c r="A195" s="99"/>
      <c r="B195" s="109"/>
      <c r="C195" s="95"/>
      <c r="D195" s="90"/>
      <c r="E195" s="74"/>
    </row>
    <row r="196" spans="1:5" s="80" customFormat="1" ht="12">
      <c r="A196" s="99"/>
      <c r="B196" s="94"/>
      <c r="C196" s="95"/>
      <c r="E196" s="74"/>
    </row>
    <row r="197" spans="1:5" s="80" customFormat="1" ht="12">
      <c r="A197" s="99"/>
      <c r="B197" s="94"/>
      <c r="C197" s="95"/>
      <c r="E197" s="96"/>
    </row>
    <row r="198" spans="1:5" s="80" customFormat="1" ht="12">
      <c r="A198" s="99"/>
      <c r="B198" s="94"/>
      <c r="C198" s="95"/>
      <c r="E198" s="96"/>
    </row>
    <row r="199" spans="1:5" s="80" customFormat="1" ht="12">
      <c r="A199" s="99"/>
      <c r="B199" s="94"/>
      <c r="C199" s="95"/>
      <c r="E199" s="96"/>
    </row>
    <row r="200" spans="1:5" s="80" customFormat="1" ht="12">
      <c r="A200" s="99"/>
      <c r="B200" s="94"/>
      <c r="C200" s="95"/>
      <c r="E200" s="96"/>
    </row>
    <row r="201" spans="1:5" s="80" customFormat="1" ht="12">
      <c r="A201" s="99"/>
      <c r="B201" s="94"/>
      <c r="C201" s="95"/>
      <c r="E201" s="96"/>
    </row>
    <row r="202" spans="1:5" s="80" customFormat="1" ht="12">
      <c r="A202" s="108"/>
      <c r="B202" s="109"/>
      <c r="C202" s="95"/>
      <c r="E202" s="74"/>
    </row>
    <row r="203" spans="1:5" s="80" customFormat="1" ht="12">
      <c r="A203" s="108"/>
      <c r="B203" s="94"/>
      <c r="C203" s="95"/>
      <c r="E203" s="74"/>
    </row>
    <row r="204" spans="1:5" s="80" customFormat="1" ht="12">
      <c r="A204" s="108"/>
      <c r="B204" s="94"/>
      <c r="C204" s="95"/>
      <c r="E204" s="74"/>
    </row>
    <row r="205" spans="1:5" s="90" customFormat="1" ht="12">
      <c r="A205" s="99"/>
      <c r="B205" s="94"/>
      <c r="C205" s="95"/>
      <c r="D205" s="80"/>
      <c r="E205" s="80"/>
    </row>
    <row r="206" spans="1:5" s="80" customFormat="1" ht="12">
      <c r="A206" s="108"/>
      <c r="B206" s="94"/>
      <c r="C206" s="95"/>
      <c r="E206" s="74"/>
    </row>
    <row r="207" spans="1:5" s="90" customFormat="1" ht="12">
      <c r="A207" s="99"/>
      <c r="B207" s="94"/>
      <c r="C207" s="95"/>
      <c r="D207" s="80"/>
      <c r="E207" s="80"/>
    </row>
    <row r="208" spans="1:5" s="80" customFormat="1" ht="12">
      <c r="A208" s="99"/>
      <c r="B208" s="94"/>
      <c r="C208" s="95"/>
      <c r="E208" s="74"/>
    </row>
    <row r="209" spans="1:5" s="90" customFormat="1" ht="12">
      <c r="A209" s="99"/>
      <c r="B209" s="94"/>
      <c r="C209" s="95"/>
      <c r="D209" s="80"/>
      <c r="E209" s="80"/>
    </row>
    <row r="210" spans="1:5" s="80" customFormat="1" ht="12">
      <c r="A210" s="99"/>
      <c r="B210" s="94"/>
      <c r="C210" s="95"/>
      <c r="E210" s="74"/>
    </row>
    <row r="211" spans="1:5" s="90" customFormat="1" ht="12">
      <c r="A211" s="99"/>
      <c r="B211" s="94"/>
      <c r="C211" s="95"/>
      <c r="D211" s="80"/>
      <c r="E211" s="80"/>
    </row>
    <row r="212" spans="1:5" s="80" customFormat="1" ht="12">
      <c r="A212" s="99"/>
      <c r="B212" s="94"/>
      <c r="C212" s="95"/>
      <c r="E212" s="74"/>
    </row>
    <row r="213" spans="1:5" s="80" customFormat="1" ht="12">
      <c r="A213" s="99"/>
      <c r="B213" s="94"/>
      <c r="C213" s="95"/>
    </row>
    <row r="214" spans="1:5" s="80" customFormat="1" ht="12">
      <c r="A214" s="99"/>
      <c r="B214" s="94"/>
      <c r="C214" s="95"/>
      <c r="E214" s="96"/>
    </row>
    <row r="215" spans="1:5" s="80" customFormat="1" ht="12">
      <c r="A215" s="99"/>
      <c r="B215" s="94"/>
      <c r="C215" s="95"/>
      <c r="E215" s="96"/>
    </row>
    <row r="216" spans="1:5" s="90" customFormat="1" ht="12">
      <c r="A216" s="99"/>
      <c r="B216" s="94"/>
      <c r="C216" s="95"/>
      <c r="D216" s="80"/>
      <c r="E216" s="96"/>
    </row>
    <row r="217" spans="1:5" s="80" customFormat="1" ht="12">
      <c r="A217" s="108"/>
      <c r="B217" s="109"/>
      <c r="C217" s="110"/>
      <c r="D217" s="90"/>
      <c r="E217" s="107"/>
    </row>
    <row r="218" spans="1:5" s="80" customFormat="1" ht="12">
      <c r="A218" s="99"/>
      <c r="B218" s="94"/>
      <c r="C218" s="95"/>
      <c r="E218" s="96"/>
    </row>
    <row r="219" spans="1:5" s="80" customFormat="1" ht="12">
      <c r="A219" s="99"/>
      <c r="B219" s="94"/>
      <c r="C219" s="95"/>
      <c r="D219" s="90"/>
      <c r="E219" s="74"/>
    </row>
    <row r="220" spans="1:5" s="80" customFormat="1" ht="12">
      <c r="A220" s="99"/>
      <c r="B220" s="115"/>
      <c r="C220" s="110"/>
    </row>
    <row r="221" spans="1:5" s="80" customFormat="1" ht="12">
      <c r="A221" s="99"/>
      <c r="B221" s="94"/>
      <c r="C221" s="95"/>
      <c r="D221" s="90"/>
      <c r="E221" s="74"/>
    </row>
    <row r="222" spans="1:5" s="90" customFormat="1" ht="12">
      <c r="A222" s="99"/>
      <c r="B222" s="94"/>
      <c r="C222" s="110"/>
      <c r="D222" s="80"/>
      <c r="E222" s="80"/>
    </row>
    <row r="223" spans="1:5" s="80" customFormat="1" ht="12">
      <c r="A223" s="108"/>
      <c r="B223" s="94"/>
      <c r="C223" s="110"/>
      <c r="D223" s="90"/>
      <c r="E223" s="107"/>
    </row>
    <row r="224" spans="1:5" s="80" customFormat="1" ht="12">
      <c r="A224" s="99"/>
      <c r="B224" s="94"/>
      <c r="C224" s="95"/>
      <c r="E224" s="74"/>
    </row>
    <row r="225" spans="1:5" s="80" customFormat="1" ht="12">
      <c r="A225" s="99"/>
      <c r="B225" s="94"/>
      <c r="C225" s="95"/>
      <c r="E225" s="96"/>
    </row>
    <row r="226" spans="1:5" s="80" customFormat="1" ht="12">
      <c r="A226" s="108"/>
      <c r="B226" s="94"/>
      <c r="C226" s="110"/>
      <c r="D226" s="90"/>
      <c r="E226" s="107"/>
    </row>
    <row r="227" spans="1:5" s="80" customFormat="1" ht="12">
      <c r="A227" s="99"/>
      <c r="B227" s="94"/>
      <c r="C227" s="95"/>
      <c r="E227" s="74"/>
    </row>
    <row r="228" spans="1:5" s="80" customFormat="1" ht="12">
      <c r="A228" s="99"/>
      <c r="B228" s="94"/>
      <c r="C228" s="95"/>
      <c r="E228" s="74"/>
    </row>
    <row r="229" spans="1:5" s="80" customFormat="1" ht="12">
      <c r="A229" s="99"/>
      <c r="B229" s="94"/>
      <c r="C229" s="95"/>
      <c r="E229" s="96"/>
    </row>
    <row r="230" spans="1:5" s="80" customFormat="1" ht="12">
      <c r="A230" s="99"/>
      <c r="B230" s="94"/>
      <c r="C230" s="95"/>
      <c r="E230" s="74"/>
    </row>
    <row r="231" spans="1:5" s="80" customFormat="1" ht="12">
      <c r="A231" s="99"/>
      <c r="B231" s="94"/>
      <c r="C231" s="95"/>
      <c r="E231" s="96"/>
    </row>
    <row r="232" spans="1:5" s="80" customFormat="1" ht="12">
      <c r="A232" s="99"/>
      <c r="B232" s="94"/>
      <c r="C232" s="95"/>
      <c r="E232" s="74"/>
    </row>
    <row r="233" spans="1:5" s="80" customFormat="1" ht="12">
      <c r="A233" s="99"/>
      <c r="B233" s="94"/>
      <c r="C233" s="95"/>
      <c r="E233" s="96"/>
    </row>
    <row r="234" spans="1:5" s="80" customFormat="1" ht="12">
      <c r="A234" s="99"/>
      <c r="B234" s="94"/>
      <c r="C234" s="95"/>
      <c r="E234" s="74"/>
    </row>
    <row r="235" spans="1:5" s="80" customFormat="1" ht="12">
      <c r="A235" s="99"/>
      <c r="B235" s="94"/>
      <c r="C235" s="95"/>
      <c r="E235" s="96"/>
    </row>
    <row r="236" spans="1:5" s="80" customFormat="1" ht="12">
      <c r="A236" s="99"/>
      <c r="B236" s="94"/>
      <c r="C236" s="95"/>
      <c r="E236" s="74"/>
    </row>
    <row r="237" spans="1:5" s="80" customFormat="1" ht="12">
      <c r="A237" s="99"/>
      <c r="B237" s="94"/>
      <c r="C237" s="95"/>
      <c r="E237" s="96"/>
    </row>
    <row r="238" spans="1:5" s="80" customFormat="1" ht="12">
      <c r="A238" s="99"/>
      <c r="B238" s="94"/>
      <c r="C238" s="95"/>
      <c r="E238" s="74"/>
    </row>
    <row r="239" spans="1:5" s="80" customFormat="1" ht="12">
      <c r="A239" s="99"/>
      <c r="B239" s="94"/>
      <c r="C239" s="95"/>
      <c r="E239" s="96"/>
    </row>
    <row r="240" spans="1:5" s="80" customFormat="1" ht="12">
      <c r="A240" s="99"/>
      <c r="B240" s="94"/>
      <c r="C240" s="95"/>
      <c r="E240" s="74"/>
    </row>
    <row r="241" spans="1:5" s="80" customFormat="1" ht="12">
      <c r="A241" s="99"/>
      <c r="B241" s="94"/>
      <c r="C241" s="95"/>
    </row>
    <row r="242" spans="1:5" s="80" customFormat="1" ht="12">
      <c r="A242" s="99"/>
      <c r="B242" s="94"/>
      <c r="C242" s="95"/>
      <c r="E242" s="96"/>
    </row>
    <row r="243" spans="1:5" s="80" customFormat="1" ht="12">
      <c r="A243" s="99"/>
      <c r="B243" s="94"/>
      <c r="C243" s="95"/>
      <c r="E243" s="96"/>
    </row>
    <row r="244" spans="1:5" s="80" customFormat="1" ht="12">
      <c r="A244" s="99"/>
      <c r="B244" s="94"/>
      <c r="C244" s="95"/>
      <c r="E244" s="96"/>
    </row>
    <row r="245" spans="1:5" s="80" customFormat="1" ht="12">
      <c r="A245" s="108"/>
      <c r="B245" s="109"/>
      <c r="C245" s="110"/>
      <c r="D245" s="90"/>
      <c r="E245" s="107"/>
    </row>
    <row r="246" spans="1:5" s="90" customFormat="1" ht="12">
      <c r="A246" s="99"/>
      <c r="B246" s="94"/>
      <c r="C246" s="95"/>
      <c r="D246" s="80"/>
      <c r="E246" s="96"/>
    </row>
    <row r="247" spans="1:5" s="80" customFormat="1" ht="12">
      <c r="A247" s="99"/>
      <c r="B247" s="94"/>
      <c r="C247" s="95"/>
      <c r="E247" s="74"/>
    </row>
    <row r="248" spans="1:5" s="80" customFormat="1" ht="12">
      <c r="A248" s="99"/>
      <c r="B248" s="94"/>
      <c r="C248" s="95"/>
      <c r="E248" s="96"/>
    </row>
    <row r="249" spans="1:5" s="80" customFormat="1" ht="12">
      <c r="A249" s="99"/>
      <c r="B249" s="94"/>
      <c r="C249" s="95"/>
      <c r="E249" s="74"/>
    </row>
    <row r="250" spans="1:5" s="80" customFormat="1" ht="12">
      <c r="A250" s="99"/>
      <c r="B250" s="94"/>
      <c r="C250" s="95"/>
      <c r="E250" s="96"/>
    </row>
    <row r="251" spans="1:5" s="80" customFormat="1" ht="12">
      <c r="A251" s="99"/>
      <c r="B251" s="94"/>
      <c r="C251" s="95"/>
      <c r="E251" s="74"/>
    </row>
    <row r="252" spans="1:5" s="80" customFormat="1" ht="12">
      <c r="A252" s="99"/>
      <c r="B252" s="94"/>
      <c r="C252" s="95"/>
      <c r="E252" s="96"/>
    </row>
    <row r="253" spans="1:5" s="80" customFormat="1" ht="12">
      <c r="A253" s="99"/>
      <c r="B253" s="94"/>
      <c r="C253" s="95"/>
      <c r="E253" s="74"/>
    </row>
    <row r="254" spans="1:5" s="80" customFormat="1" ht="12">
      <c r="A254" s="99"/>
      <c r="B254" s="94"/>
      <c r="C254" s="95"/>
      <c r="E254" s="96"/>
    </row>
    <row r="255" spans="1:5" s="80" customFormat="1" ht="12">
      <c r="A255" s="108"/>
      <c r="B255" s="94"/>
      <c r="C255" s="95"/>
      <c r="E255" s="74"/>
    </row>
    <row r="256" spans="1:5">
      <c r="A256" s="99"/>
      <c r="B256" s="94"/>
      <c r="C256" s="95"/>
      <c r="D256" s="112"/>
    </row>
    <row r="257" spans="1:5" s="80" customFormat="1" ht="12">
      <c r="A257" s="108"/>
      <c r="B257" s="94"/>
      <c r="C257" s="95"/>
      <c r="E257" s="74"/>
    </row>
    <row r="258" spans="1:5">
      <c r="A258" s="99"/>
      <c r="B258" s="94"/>
      <c r="C258" s="95"/>
      <c r="D258" s="80"/>
    </row>
    <row r="259" spans="1:5" s="80" customFormat="1" ht="12">
      <c r="A259" s="99"/>
      <c r="B259" s="94"/>
      <c r="C259" s="95"/>
      <c r="D259" s="90"/>
      <c r="E259" s="74"/>
    </row>
    <row r="260" spans="1:5" s="80" customFormat="1" ht="12">
      <c r="A260" s="99"/>
      <c r="B260" s="94"/>
      <c r="C260" s="95"/>
      <c r="D260" s="90"/>
      <c r="E260" s="74"/>
    </row>
    <row r="261" spans="1:5">
      <c r="A261" s="99"/>
      <c r="B261" s="94"/>
      <c r="C261" s="95"/>
      <c r="D261" s="80"/>
      <c r="E261" s="74"/>
    </row>
    <row r="262" spans="1:5" s="80" customFormat="1" ht="12">
      <c r="A262" s="99"/>
      <c r="B262" s="94"/>
      <c r="C262" s="95"/>
      <c r="E262" s="96"/>
    </row>
    <row r="263" spans="1:5" s="80" customFormat="1" ht="12">
      <c r="A263" s="99"/>
      <c r="B263" s="94"/>
      <c r="C263" s="95"/>
      <c r="E263" s="96"/>
    </row>
    <row r="264" spans="1:5" s="80" customFormat="1" ht="12">
      <c r="A264" s="99"/>
      <c r="B264" s="94"/>
      <c r="C264" s="95"/>
      <c r="E264" s="96"/>
    </row>
    <row r="265" spans="1:5" s="80" customFormat="1" ht="12">
      <c r="A265" s="99"/>
      <c r="B265" s="94"/>
      <c r="C265" s="95"/>
      <c r="E265" s="96"/>
    </row>
    <row r="266" spans="1:5" s="80" customFormat="1" ht="12">
      <c r="A266" s="99"/>
      <c r="B266" s="94"/>
      <c r="C266" s="95"/>
      <c r="E266" s="96"/>
    </row>
    <row r="267" spans="1:5" s="80" customFormat="1" ht="12">
      <c r="A267" s="116"/>
      <c r="B267" s="117"/>
      <c r="C267" s="110"/>
      <c r="D267" s="90"/>
      <c r="E267" s="90"/>
    </row>
    <row r="268" spans="1:5" s="80" customFormat="1" ht="12">
      <c r="A268" s="116"/>
      <c r="B268" s="117"/>
      <c r="C268" s="110"/>
      <c r="D268" s="90"/>
      <c r="E268" s="90"/>
    </row>
    <row r="269" spans="1:5" s="90" customFormat="1" ht="12">
      <c r="A269" s="99"/>
      <c r="B269" s="94"/>
      <c r="C269" s="95"/>
      <c r="D269" s="80"/>
      <c r="E269" s="80"/>
    </row>
    <row r="270" spans="1:5" s="80" customFormat="1" ht="12">
      <c r="A270" s="99"/>
      <c r="B270" s="94"/>
      <c r="C270" s="95"/>
    </row>
    <row r="271" spans="1:5" s="80" customFormat="1" ht="12">
      <c r="A271" s="99"/>
      <c r="B271" s="94"/>
      <c r="C271" s="95"/>
    </row>
    <row r="272" spans="1:5" s="90" customFormat="1" ht="12">
      <c r="A272" s="108"/>
      <c r="B272" s="109"/>
      <c r="C272" s="110"/>
    </row>
    <row r="273" spans="1:5" s="90" customFormat="1" ht="12">
      <c r="A273" s="108"/>
      <c r="B273" s="109"/>
      <c r="C273" s="110"/>
    </row>
    <row r="274" spans="1:5" s="90" customFormat="1" ht="12">
      <c r="A274" s="108"/>
      <c r="B274" s="109"/>
      <c r="C274" s="110"/>
      <c r="E274" s="106"/>
    </row>
    <row r="275" spans="1:5" s="80" customFormat="1" ht="12">
      <c r="A275" s="99"/>
      <c r="B275" s="94"/>
      <c r="C275" s="95"/>
      <c r="E275" s="74"/>
    </row>
    <row r="276" spans="1:5" s="80" customFormat="1" ht="12">
      <c r="A276" s="99"/>
      <c r="B276" s="94"/>
      <c r="C276" s="95"/>
      <c r="E276" s="74"/>
    </row>
    <row r="277" spans="1:5" s="80" customFormat="1" ht="12">
      <c r="A277" s="99"/>
      <c r="B277" s="94"/>
      <c r="C277" s="95"/>
      <c r="E277" s="74"/>
    </row>
    <row r="278" spans="1:5" s="80" customFormat="1" ht="12">
      <c r="A278" s="99"/>
      <c r="B278" s="94"/>
      <c r="C278" s="95"/>
      <c r="E278" s="74"/>
    </row>
    <row r="279" spans="1:5" s="80" customFormat="1" ht="12">
      <c r="A279" s="99"/>
      <c r="B279" s="94"/>
      <c r="C279" s="95"/>
      <c r="E279" s="74"/>
    </row>
    <row r="280" spans="1:5" s="80" customFormat="1" ht="12">
      <c r="A280" s="99"/>
      <c r="B280" s="94"/>
      <c r="C280" s="95"/>
      <c r="E280" s="74"/>
    </row>
    <row r="281" spans="1:5" s="80" customFormat="1" ht="12">
      <c r="A281" s="99"/>
      <c r="C281" s="95"/>
    </row>
    <row r="282" spans="1:5" s="80" customFormat="1" ht="12">
      <c r="A282" s="108"/>
      <c r="B282" s="94"/>
      <c r="C282" s="95"/>
      <c r="E282" s="74"/>
    </row>
    <row r="283" spans="1:5" s="80" customFormat="1" ht="12">
      <c r="A283" s="99"/>
      <c r="B283" s="94"/>
      <c r="C283" s="95"/>
      <c r="E283" s="74"/>
    </row>
    <row r="284" spans="1:5" s="80" customFormat="1" ht="12">
      <c r="A284" s="99"/>
      <c r="B284" s="94"/>
      <c r="C284" s="95"/>
      <c r="E284" s="74"/>
    </row>
    <row r="285" spans="1:5" s="80" customFormat="1" ht="12">
      <c r="A285" s="99"/>
      <c r="B285" s="94"/>
      <c r="C285" s="95"/>
      <c r="E285" s="74"/>
    </row>
    <row r="286" spans="1:5" s="80" customFormat="1" ht="12">
      <c r="A286" s="99"/>
      <c r="B286" s="94"/>
      <c r="C286" s="95"/>
      <c r="E286" s="74"/>
    </row>
    <row r="287" spans="1:5" s="80" customFormat="1" ht="12">
      <c r="A287" s="99"/>
      <c r="B287" s="94"/>
      <c r="C287" s="95"/>
      <c r="E287" s="74"/>
    </row>
    <row r="288" spans="1:5" s="80" customFormat="1" ht="12">
      <c r="A288" s="99"/>
      <c r="B288" s="94"/>
      <c r="C288" s="95"/>
      <c r="E288" s="74"/>
    </row>
    <row r="289" spans="1:5" s="80" customFormat="1" ht="12">
      <c r="A289" s="99"/>
      <c r="B289" s="94"/>
      <c r="C289" s="118"/>
      <c r="E289" s="74"/>
    </row>
    <row r="290" spans="1:5" s="80" customFormat="1" ht="12">
      <c r="A290" s="99"/>
      <c r="B290" s="94"/>
      <c r="C290" s="95"/>
      <c r="E290" s="74"/>
    </row>
    <row r="291" spans="1:5" s="80" customFormat="1" ht="12">
      <c r="A291" s="99"/>
      <c r="B291" s="94"/>
      <c r="C291" s="95"/>
      <c r="E291" s="74"/>
    </row>
    <row r="292" spans="1:5" s="80" customFormat="1" ht="12">
      <c r="A292" s="99"/>
      <c r="B292" s="94"/>
      <c r="C292" s="95"/>
      <c r="E292" s="74"/>
    </row>
    <row r="293" spans="1:5">
      <c r="A293" s="99"/>
      <c r="B293" s="94"/>
      <c r="C293" s="95"/>
      <c r="D293" s="80"/>
      <c r="E293" s="74"/>
    </row>
    <row r="294" spans="1:5" s="80" customFormat="1" ht="12">
      <c r="A294" s="99"/>
      <c r="B294" s="94"/>
      <c r="C294" s="95"/>
      <c r="E294" s="74"/>
    </row>
    <row r="295" spans="1:5" s="80" customFormat="1" ht="12">
      <c r="A295" s="99"/>
      <c r="B295" s="94"/>
      <c r="C295" s="95"/>
      <c r="E295" s="74"/>
    </row>
    <row r="296" spans="1:5" s="80" customFormat="1" ht="12">
      <c r="A296" s="108"/>
      <c r="B296" s="109"/>
      <c r="C296" s="110"/>
      <c r="D296" s="90"/>
      <c r="E296" s="74"/>
    </row>
    <row r="297" spans="1:5" s="90" customFormat="1" ht="12">
      <c r="A297" s="99"/>
      <c r="B297" s="94"/>
      <c r="C297" s="95"/>
      <c r="D297" s="80"/>
      <c r="E297" s="74"/>
    </row>
    <row r="298" spans="1:5" s="80" customFormat="1" ht="12">
      <c r="A298" s="99"/>
      <c r="B298" s="94"/>
      <c r="C298" s="95"/>
      <c r="E298" s="106"/>
    </row>
    <row r="299" spans="1:5" s="80" customFormat="1" ht="12">
      <c r="A299" s="99"/>
      <c r="B299" s="94"/>
      <c r="C299" s="95"/>
      <c r="E299" s="119"/>
    </row>
    <row r="300" spans="1:5" s="80" customFormat="1" ht="12">
      <c r="A300" s="99"/>
      <c r="B300" s="94"/>
      <c r="C300" s="95"/>
      <c r="E300" s="106"/>
    </row>
    <row r="301" spans="1:5" s="80" customFormat="1" ht="12">
      <c r="A301" s="99"/>
      <c r="C301" s="95"/>
    </row>
    <row r="302" spans="1:5" s="80" customFormat="1" ht="12">
      <c r="A302" s="99"/>
      <c r="B302" s="94"/>
      <c r="C302" s="95"/>
      <c r="E302" s="106"/>
    </row>
    <row r="303" spans="1:5" s="80" customFormat="1" ht="12">
      <c r="A303" s="99"/>
      <c r="B303" s="94"/>
      <c r="C303" s="95"/>
      <c r="E303" s="74"/>
    </row>
    <row r="304" spans="1:5" s="80" customFormat="1" ht="12">
      <c r="A304" s="99"/>
      <c r="B304" s="94"/>
      <c r="C304" s="95"/>
      <c r="E304" s="106"/>
    </row>
    <row r="305" spans="1:5" s="80" customFormat="1" ht="12">
      <c r="A305" s="99"/>
      <c r="B305" s="94"/>
      <c r="C305" s="95"/>
      <c r="D305" s="112"/>
      <c r="E305" s="106"/>
    </row>
    <row r="306" spans="1:5" s="80" customFormat="1" ht="12">
      <c r="A306" s="99"/>
      <c r="B306" s="94"/>
      <c r="C306" s="95"/>
      <c r="E306" s="106"/>
    </row>
    <row r="307" spans="1:5" s="80" customFormat="1" ht="12">
      <c r="A307" s="99"/>
      <c r="B307" s="94"/>
      <c r="C307" s="95"/>
      <c r="E307" s="106"/>
    </row>
    <row r="308" spans="1:5" s="80" customFormat="1" ht="12">
      <c r="A308" s="99"/>
      <c r="B308" s="94"/>
      <c r="C308" s="95"/>
      <c r="E308" s="106"/>
    </row>
    <row r="309" spans="1:5" s="80" customFormat="1" ht="12">
      <c r="A309" s="99"/>
      <c r="B309" s="94"/>
      <c r="C309" s="95"/>
      <c r="E309" s="106"/>
    </row>
    <row r="310" spans="1:5" s="80" customFormat="1" ht="12">
      <c r="A310" s="99"/>
      <c r="B310" s="94"/>
      <c r="C310" s="95"/>
      <c r="E310" s="106"/>
    </row>
    <row r="311" spans="1:5" s="80" customFormat="1" ht="12">
      <c r="A311" s="99"/>
      <c r="B311" s="94"/>
      <c r="C311" s="95"/>
      <c r="E311" s="74"/>
    </row>
    <row r="312" spans="1:5" s="80" customFormat="1" ht="12">
      <c r="A312" s="99"/>
      <c r="B312" s="94"/>
      <c r="C312" s="95"/>
      <c r="E312" s="74"/>
    </row>
    <row r="313" spans="1:5" s="80" customFormat="1" ht="12">
      <c r="A313" s="99"/>
      <c r="B313" s="94"/>
      <c r="C313" s="95"/>
      <c r="E313" s="74"/>
    </row>
    <row r="314" spans="1:5" s="80" customFormat="1" ht="12">
      <c r="A314" s="99"/>
      <c r="B314" s="94"/>
      <c r="C314" s="95"/>
      <c r="E314" s="74"/>
    </row>
    <row r="315" spans="1:5" s="80" customFormat="1" ht="12">
      <c r="A315" s="108"/>
      <c r="B315" s="109"/>
      <c r="C315" s="110"/>
      <c r="D315" s="90"/>
      <c r="E315" s="74"/>
    </row>
    <row r="316" spans="1:5" s="90" customFormat="1" ht="12">
      <c r="A316" s="99"/>
      <c r="B316" s="94"/>
      <c r="C316" s="95"/>
      <c r="D316" s="80"/>
      <c r="E316" s="74"/>
    </row>
    <row r="317" spans="1:5" s="90" customFormat="1" ht="12">
      <c r="A317" s="108"/>
      <c r="B317" s="109"/>
      <c r="C317" s="110"/>
      <c r="E317" s="106"/>
    </row>
    <row r="318" spans="1:5" s="80" customFormat="1" ht="12">
      <c r="A318" s="99"/>
      <c r="B318" s="94"/>
      <c r="C318" s="95"/>
      <c r="E318" s="106"/>
    </row>
    <row r="319" spans="1:5" s="80" customFormat="1" ht="12">
      <c r="A319" s="99"/>
      <c r="B319" s="94"/>
      <c r="C319" s="95"/>
      <c r="E319" s="106"/>
    </row>
    <row r="320" spans="1:5" s="80" customFormat="1" ht="12">
      <c r="A320" s="99"/>
      <c r="B320" s="94"/>
      <c r="C320" s="95"/>
      <c r="E320" s="106"/>
    </row>
    <row r="321" spans="1:5" s="80" customFormat="1" ht="12">
      <c r="A321" s="99"/>
      <c r="B321" s="94"/>
      <c r="C321" s="95"/>
      <c r="E321" s="106"/>
    </row>
    <row r="322" spans="1:5" s="80" customFormat="1" ht="12">
      <c r="A322" s="99"/>
      <c r="B322" s="94"/>
      <c r="C322" s="95"/>
      <c r="E322" s="106"/>
    </row>
    <row r="323" spans="1:5" s="80" customFormat="1" ht="12">
      <c r="A323" s="99"/>
      <c r="B323" s="94"/>
      <c r="C323" s="95"/>
      <c r="E323" s="106"/>
    </row>
    <row r="324" spans="1:5" s="80" customFormat="1" ht="12">
      <c r="A324" s="99"/>
      <c r="B324" s="94"/>
      <c r="C324" s="95"/>
      <c r="E324" s="106"/>
    </row>
    <row r="325" spans="1:5" s="80" customFormat="1" ht="12">
      <c r="A325" s="99"/>
      <c r="B325" s="94"/>
      <c r="C325" s="95"/>
      <c r="E325" s="106"/>
    </row>
    <row r="326" spans="1:5" s="80" customFormat="1" ht="12">
      <c r="A326" s="99"/>
      <c r="B326" s="94"/>
      <c r="C326" s="95"/>
      <c r="E326" s="106"/>
    </row>
    <row r="327" spans="1:5">
      <c r="A327" s="108"/>
      <c r="B327" s="94"/>
      <c r="C327" s="95"/>
      <c r="D327" s="80"/>
      <c r="E327" s="74"/>
    </row>
    <row r="328" spans="1:5" s="80" customFormat="1" ht="12">
      <c r="A328" s="99"/>
      <c r="C328" s="95"/>
    </row>
    <row r="329" spans="1:5" s="80" customFormat="1" ht="12">
      <c r="A329" s="99"/>
      <c r="B329" s="120"/>
      <c r="C329" s="118"/>
      <c r="E329" s="106"/>
    </row>
    <row r="330" spans="1:5" s="80" customFormat="1" ht="12">
      <c r="A330" s="99"/>
      <c r="B330" s="94"/>
      <c r="C330" s="95"/>
      <c r="E330" s="74"/>
    </row>
    <row r="331" spans="1:5" s="80" customFormat="1" ht="12">
      <c r="A331" s="99"/>
      <c r="B331" s="94"/>
      <c r="C331" s="95"/>
      <c r="E331" s="74"/>
    </row>
    <row r="332" spans="1:5" s="80" customFormat="1" ht="12">
      <c r="A332" s="99"/>
      <c r="B332" s="94"/>
      <c r="C332" s="95"/>
      <c r="E332" s="74"/>
    </row>
    <row r="333" spans="1:5" s="80" customFormat="1" ht="12">
      <c r="A333" s="99"/>
      <c r="B333" s="94"/>
      <c r="C333" s="95"/>
      <c r="E333" s="74"/>
    </row>
    <row r="334" spans="1:5" s="80" customFormat="1" ht="12">
      <c r="A334" s="108"/>
      <c r="B334" s="109"/>
      <c r="C334" s="110"/>
      <c r="D334" s="90"/>
      <c r="E334" s="74"/>
    </row>
    <row r="335" spans="1:5" s="90" customFormat="1" ht="12">
      <c r="A335" s="99"/>
      <c r="B335" s="94"/>
      <c r="C335" s="95"/>
      <c r="D335" s="80"/>
      <c r="E335" s="74"/>
    </row>
    <row r="336" spans="1:5" s="80" customFormat="1" ht="12">
      <c r="A336" s="99"/>
      <c r="B336" s="94"/>
      <c r="C336" s="95"/>
      <c r="E336" s="74"/>
    </row>
    <row r="337" spans="1:5" s="80" customFormat="1" ht="12">
      <c r="A337" s="99"/>
      <c r="B337" s="94"/>
      <c r="C337" s="95"/>
      <c r="E337" s="74"/>
    </row>
    <row r="338" spans="1:5" s="80" customFormat="1" ht="12">
      <c r="A338" s="99"/>
      <c r="B338" s="94"/>
      <c r="C338" s="95"/>
      <c r="E338" s="74"/>
    </row>
    <row r="339" spans="1:5" s="80" customFormat="1" ht="12">
      <c r="A339" s="99"/>
      <c r="B339" s="94"/>
      <c r="C339" s="95"/>
      <c r="E339" s="74"/>
    </row>
    <row r="340" spans="1:5" s="80" customFormat="1" ht="12">
      <c r="A340" s="99"/>
      <c r="B340" s="94"/>
      <c r="C340" s="95"/>
      <c r="E340" s="74"/>
    </row>
    <row r="341" spans="1:5" s="80" customFormat="1" ht="12">
      <c r="A341" s="99"/>
      <c r="B341" s="94"/>
      <c r="C341" s="95"/>
      <c r="E341" s="74"/>
    </row>
    <row r="342" spans="1:5" s="80" customFormat="1" ht="12">
      <c r="A342" s="99"/>
      <c r="B342" s="94"/>
      <c r="C342" s="95"/>
      <c r="E342" s="74"/>
    </row>
    <row r="343" spans="1:5" s="90" customFormat="1" ht="12">
      <c r="A343" s="108"/>
      <c r="B343" s="109"/>
      <c r="C343" s="110"/>
      <c r="E343" s="106"/>
    </row>
    <row r="344" spans="1:5" s="90" customFormat="1" ht="12">
      <c r="A344" s="99"/>
      <c r="B344" s="94"/>
      <c r="C344" s="95"/>
      <c r="D344" s="80"/>
      <c r="E344" s="74"/>
    </row>
    <row r="345" spans="1:5" s="80" customFormat="1" ht="12">
      <c r="A345" s="99"/>
      <c r="B345" s="94"/>
      <c r="C345" s="95"/>
      <c r="E345" s="74"/>
    </row>
    <row r="347" spans="1:5" s="80" customFormat="1" ht="12">
      <c r="A347" s="99"/>
      <c r="B347" s="94"/>
      <c r="C347" s="95"/>
      <c r="E347" s="74"/>
    </row>
    <row r="349" spans="1:5" s="80" customFormat="1" ht="12">
      <c r="A349" s="99"/>
      <c r="B349" s="94"/>
      <c r="C349" s="95"/>
      <c r="E349" s="74"/>
    </row>
    <row r="350" spans="1:5" s="80" customFormat="1" ht="12">
      <c r="A350" s="99"/>
      <c r="B350" s="94"/>
      <c r="C350" s="95"/>
      <c r="E350" s="74"/>
    </row>
    <row r="351" spans="1:5" s="80" customFormat="1" ht="12">
      <c r="A351" s="99"/>
      <c r="B351" s="94"/>
      <c r="C351" s="95"/>
      <c r="E351" s="74"/>
    </row>
    <row r="352" spans="1:5" s="80" customFormat="1" ht="12">
      <c r="A352" s="99"/>
      <c r="B352" s="94"/>
      <c r="C352" s="95"/>
      <c r="E352" s="74"/>
    </row>
    <row r="353" spans="1:243" s="80" customFormat="1" ht="12">
      <c r="A353" s="99"/>
      <c r="B353" s="94"/>
      <c r="C353" s="95"/>
      <c r="E353" s="74"/>
    </row>
    <row r="354" spans="1:243" s="80" customFormat="1" ht="12">
      <c r="A354" s="108"/>
      <c r="B354" s="109"/>
      <c r="C354" s="110"/>
      <c r="D354" s="90"/>
      <c r="E354" s="74"/>
    </row>
    <row r="355" spans="1:243" s="90" customFormat="1" ht="12">
      <c r="A355" s="99"/>
      <c r="B355" s="94"/>
      <c r="C355" s="95"/>
      <c r="D355" s="80"/>
      <c r="E355" s="74"/>
    </row>
    <row r="356" spans="1:243" s="80" customFormat="1" ht="12">
      <c r="A356" s="99"/>
      <c r="B356" s="94"/>
      <c r="C356" s="95"/>
      <c r="D356" s="95"/>
      <c r="E356" s="74"/>
    </row>
    <row r="357" spans="1:243" s="80" customFormat="1" ht="12">
      <c r="A357" s="99"/>
      <c r="B357" s="94"/>
      <c r="C357" s="95"/>
      <c r="E357" s="74"/>
    </row>
    <row r="358" spans="1:243">
      <c r="A358" s="99"/>
      <c r="B358" s="94"/>
      <c r="C358" s="95"/>
      <c r="D358" s="95"/>
      <c r="E358" s="74"/>
      <c r="F358" s="80"/>
      <c r="G358" s="80"/>
      <c r="H358" s="80"/>
      <c r="I358" s="80"/>
      <c r="J358" s="80"/>
      <c r="K358" s="80"/>
      <c r="L358" s="80"/>
      <c r="M358" s="80"/>
      <c r="N358" s="80"/>
      <c r="O358" s="80"/>
      <c r="P358" s="80"/>
      <c r="Q358" s="80"/>
      <c r="R358" s="80"/>
      <c r="S358" s="80"/>
      <c r="T358" s="80"/>
      <c r="U358" s="80"/>
      <c r="V358" s="80"/>
      <c r="W358" s="80"/>
      <c r="X358" s="80"/>
      <c r="Y358" s="80"/>
      <c r="Z358" s="80"/>
      <c r="AA358" s="80"/>
      <c r="AB358" s="80"/>
      <c r="AC358" s="80"/>
      <c r="AD358" s="80"/>
      <c r="AE358" s="80"/>
      <c r="AF358" s="80"/>
      <c r="AG358" s="80"/>
      <c r="AH358" s="80"/>
      <c r="AI358" s="80"/>
      <c r="AJ358" s="80"/>
      <c r="AK358" s="80"/>
      <c r="AL358" s="80"/>
      <c r="AM358" s="80"/>
      <c r="AN358" s="80"/>
      <c r="AO358" s="80"/>
      <c r="AP358" s="80"/>
      <c r="AQ358" s="80"/>
      <c r="AR358" s="80"/>
      <c r="AS358" s="80"/>
      <c r="AT358" s="80"/>
      <c r="AU358" s="80"/>
      <c r="AV358" s="80"/>
      <c r="AW358" s="80"/>
      <c r="AX358" s="80"/>
      <c r="AY358" s="80"/>
      <c r="AZ358" s="80"/>
      <c r="BA358" s="80"/>
      <c r="BB358" s="80"/>
      <c r="BC358" s="80"/>
      <c r="BD358" s="80"/>
      <c r="BE358" s="80"/>
      <c r="BF358" s="80"/>
      <c r="BG358" s="80"/>
      <c r="BH358" s="80"/>
      <c r="BI358" s="80"/>
      <c r="BJ358" s="80"/>
      <c r="BK358" s="80"/>
      <c r="BL358" s="80"/>
      <c r="BM358" s="80"/>
      <c r="BN358" s="80"/>
      <c r="BO358" s="80"/>
      <c r="BP358" s="80"/>
      <c r="BQ358" s="80"/>
      <c r="BR358" s="80"/>
      <c r="BS358" s="80"/>
      <c r="BT358" s="80"/>
      <c r="BU358" s="80"/>
      <c r="BV358" s="80"/>
      <c r="BW358" s="80"/>
      <c r="BX358" s="80"/>
      <c r="BY358" s="80"/>
      <c r="BZ358" s="80"/>
      <c r="CA358" s="80"/>
      <c r="CB358" s="80"/>
      <c r="CC358" s="80"/>
      <c r="CD358" s="80"/>
      <c r="CE358" s="80"/>
      <c r="CF358" s="80"/>
      <c r="CG358" s="80"/>
      <c r="CH358" s="80"/>
      <c r="CI358" s="80"/>
      <c r="CJ358" s="80"/>
      <c r="CK358" s="80"/>
      <c r="CL358" s="80"/>
      <c r="CM358" s="80"/>
      <c r="CN358" s="80"/>
      <c r="CO358" s="80"/>
      <c r="CP358" s="80"/>
      <c r="CQ358" s="80"/>
      <c r="CR358" s="80"/>
      <c r="CS358" s="80"/>
      <c r="CT358" s="80"/>
      <c r="CU358" s="80"/>
      <c r="CV358" s="80"/>
      <c r="CW358" s="80"/>
      <c r="CX358" s="80"/>
      <c r="CY358" s="80"/>
      <c r="CZ358" s="80"/>
      <c r="DA358" s="80"/>
      <c r="DB358" s="80"/>
      <c r="DC358" s="80"/>
      <c r="DD358" s="80"/>
      <c r="DE358" s="80"/>
      <c r="DF358" s="80"/>
      <c r="DG358" s="80"/>
      <c r="DH358" s="80"/>
      <c r="DI358" s="80"/>
      <c r="DJ358" s="80"/>
      <c r="DK358" s="80"/>
      <c r="DL358" s="80"/>
      <c r="DM358" s="80"/>
      <c r="DN358" s="80"/>
      <c r="DO358" s="80"/>
      <c r="DP358" s="80"/>
      <c r="DQ358" s="80"/>
      <c r="DR358" s="80"/>
      <c r="DS358" s="80"/>
      <c r="DT358" s="80"/>
      <c r="DU358" s="80"/>
      <c r="DV358" s="80"/>
      <c r="DW358" s="80"/>
      <c r="DX358" s="80"/>
      <c r="DY358" s="80"/>
      <c r="DZ358" s="80"/>
      <c r="EA358" s="80"/>
      <c r="EB358" s="80"/>
      <c r="EC358" s="80"/>
      <c r="ED358" s="80"/>
      <c r="EE358" s="80"/>
      <c r="EF358" s="80"/>
      <c r="EG358" s="80"/>
      <c r="EH358" s="80"/>
      <c r="EI358" s="80"/>
      <c r="EJ358" s="80"/>
      <c r="EK358" s="80"/>
      <c r="EL358" s="80"/>
      <c r="EM358" s="80"/>
      <c r="EN358" s="80"/>
      <c r="EO358" s="80"/>
      <c r="EP358" s="80"/>
      <c r="EQ358" s="80"/>
      <c r="ER358" s="80"/>
      <c r="ES358" s="80"/>
      <c r="ET358" s="80"/>
      <c r="EU358" s="80"/>
      <c r="EV358" s="80"/>
      <c r="EW358" s="80"/>
      <c r="EX358" s="80"/>
      <c r="EY358" s="80"/>
      <c r="EZ358" s="80"/>
      <c r="FA358" s="80"/>
      <c r="FB358" s="80"/>
      <c r="FC358" s="80"/>
      <c r="FD358" s="80"/>
      <c r="FE358" s="80"/>
      <c r="FF358" s="80"/>
      <c r="FG358" s="80"/>
      <c r="FH358" s="80"/>
      <c r="FI358" s="80"/>
      <c r="FJ358" s="80"/>
      <c r="FK358" s="80"/>
      <c r="FL358" s="80"/>
      <c r="FM358" s="80"/>
      <c r="FN358" s="80"/>
      <c r="FO358" s="80"/>
      <c r="FP358" s="80"/>
      <c r="FQ358" s="80"/>
      <c r="FR358" s="80"/>
      <c r="FS358" s="80"/>
      <c r="FT358" s="80"/>
      <c r="FU358" s="80"/>
      <c r="FV358" s="80"/>
      <c r="FW358" s="80"/>
      <c r="FX358" s="80"/>
      <c r="FY358" s="80"/>
      <c r="FZ358" s="80"/>
      <c r="GA358" s="80"/>
      <c r="GB358" s="80"/>
      <c r="GC358" s="80"/>
      <c r="GD358" s="80"/>
      <c r="GE358" s="80"/>
      <c r="GF358" s="80"/>
      <c r="GG358" s="80"/>
      <c r="GH358" s="80"/>
      <c r="GI358" s="80"/>
      <c r="GJ358" s="80"/>
      <c r="GK358" s="80"/>
      <c r="GL358" s="80"/>
      <c r="GM358" s="80"/>
      <c r="GN358" s="80"/>
      <c r="GO358" s="80"/>
      <c r="GP358" s="80"/>
      <c r="GQ358" s="80"/>
      <c r="GR358" s="80"/>
      <c r="GS358" s="80"/>
      <c r="GT358" s="80"/>
      <c r="GU358" s="80"/>
      <c r="GV358" s="80"/>
      <c r="GW358" s="80"/>
      <c r="GX358" s="80"/>
      <c r="GY358" s="80"/>
      <c r="GZ358" s="80"/>
      <c r="HA358" s="80"/>
      <c r="HB358" s="80"/>
      <c r="HC358" s="80"/>
      <c r="HD358" s="80"/>
      <c r="HE358" s="80"/>
      <c r="HF358" s="80"/>
      <c r="HG358" s="80"/>
      <c r="HH358" s="80"/>
      <c r="HI358" s="80"/>
      <c r="HJ358" s="80"/>
      <c r="HK358" s="80"/>
      <c r="HL358" s="80"/>
      <c r="HM358" s="80"/>
      <c r="HN358" s="80"/>
      <c r="HO358" s="80"/>
      <c r="HP358" s="80"/>
      <c r="HQ358" s="80"/>
      <c r="HR358" s="80"/>
      <c r="HS358" s="80"/>
      <c r="HT358" s="80"/>
      <c r="HU358" s="80"/>
      <c r="HV358" s="80"/>
      <c r="HW358" s="80"/>
      <c r="HX358" s="80"/>
      <c r="HY358" s="80"/>
      <c r="HZ358" s="80"/>
      <c r="IA358" s="80"/>
      <c r="IB358" s="80"/>
      <c r="IC358" s="80"/>
      <c r="ID358" s="80"/>
      <c r="IE358" s="80"/>
      <c r="IF358" s="80"/>
      <c r="IG358" s="80"/>
      <c r="IH358" s="80"/>
      <c r="II358" s="80"/>
    </row>
    <row r="359" spans="1:243" s="80" customFormat="1" ht="12">
      <c r="A359" s="99"/>
      <c r="B359" s="94"/>
      <c r="C359" s="110"/>
      <c r="D359" s="110"/>
      <c r="E359" s="106"/>
    </row>
    <row r="360" spans="1:243" s="80" customFormat="1" ht="12">
      <c r="A360" s="99"/>
      <c r="B360" s="94"/>
      <c r="C360" s="110"/>
      <c r="D360" s="110"/>
      <c r="E360" s="106"/>
    </row>
    <row r="361" spans="1:243" s="80" customFormat="1" ht="12">
      <c r="B361" s="94"/>
      <c r="C361" s="110"/>
      <c r="D361" s="110"/>
      <c r="E361" s="106"/>
    </row>
    <row r="362" spans="1:243" s="80" customFormat="1" ht="12">
      <c r="A362" s="99"/>
      <c r="B362" s="94"/>
      <c r="C362" s="110"/>
      <c r="D362" s="110"/>
      <c r="E362" s="106"/>
    </row>
    <row r="363" spans="1:243" s="80" customFormat="1" ht="12">
      <c r="A363" s="99"/>
      <c r="B363" s="94"/>
      <c r="C363" s="95"/>
      <c r="E363" s="74"/>
    </row>
    <row r="364" spans="1:243" s="80" customFormat="1" ht="12">
      <c r="A364" s="99"/>
      <c r="B364" s="94"/>
      <c r="C364" s="95"/>
    </row>
    <row r="365" spans="1:243" s="80" customFormat="1" ht="12">
      <c r="A365" s="100"/>
      <c r="B365" s="94"/>
      <c r="C365" s="95"/>
    </row>
    <row r="366" spans="1:243" s="80" customFormat="1">
      <c r="A366" s="100"/>
      <c r="B366" s="70"/>
      <c r="C366" s="95"/>
    </row>
    <row r="367" spans="1:243">
      <c r="A367" s="100"/>
      <c r="B367" s="94"/>
      <c r="C367" s="95"/>
      <c r="D367" s="80"/>
      <c r="E367" s="87"/>
    </row>
    <row r="368" spans="1:243" s="80" customFormat="1">
      <c r="A368" s="69"/>
      <c r="B368" s="94"/>
      <c r="C368" s="71"/>
      <c r="D368" s="72"/>
      <c r="E368" s="73"/>
    </row>
    <row r="369" spans="1:5" s="80" customFormat="1">
      <c r="A369" s="100"/>
      <c r="B369" s="70"/>
      <c r="C369" s="95"/>
      <c r="E369" s="96"/>
    </row>
    <row r="370" spans="1:5">
      <c r="A370" s="100"/>
      <c r="C370" s="110"/>
      <c r="D370" s="80"/>
      <c r="E370" s="96"/>
    </row>
  </sheetData>
  <pageMargins left="0.98425196850393704" right="0.19685039370078741" top="0.78740157480314965" bottom="0.78740157480314965" header="0" footer="0.59055118110236227"/>
  <pageSetup paperSize="9" orientation="portrait" horizontalDpi="300" verticalDpi="300" r:id="rId1"/>
  <headerFooter>
    <oddFooter>&amp;C&amp;8Stran &amp;P od &amp;N</oddFooter>
  </headerFooter>
</worksheet>
</file>

<file path=xl/worksheets/sheet2.xml><?xml version="1.0" encoding="utf-8"?>
<worksheet xmlns="http://schemas.openxmlformats.org/spreadsheetml/2006/main" xmlns:r="http://schemas.openxmlformats.org/officeDocument/2006/relationships">
  <dimension ref="A1:M385"/>
  <sheetViews>
    <sheetView topLeftCell="A19" zoomScale="145" zoomScaleNormal="145" zoomScaleSheetLayoutView="100" workbookViewId="0"/>
  </sheetViews>
  <sheetFormatPr defaultColWidth="9.140625" defaultRowHeight="12"/>
  <cols>
    <col min="1" max="1" width="3.7109375" style="14" bestFit="1" customWidth="1"/>
    <col min="2" max="2" width="55.7109375" style="24" customWidth="1"/>
    <col min="3" max="3" width="3.42578125" style="1" customWidth="1"/>
    <col min="4" max="4" width="7.140625" style="2" customWidth="1"/>
    <col min="5" max="5" width="9.140625" style="25" customWidth="1"/>
    <col min="6" max="6" width="9.85546875" style="10" customWidth="1"/>
    <col min="7" max="16384" width="9.140625" style="11"/>
  </cols>
  <sheetData>
    <row r="1" spans="1:6">
      <c r="B1" s="102" t="s">
        <v>236</v>
      </c>
    </row>
    <row r="2" spans="1:6">
      <c r="D2" s="146"/>
      <c r="E2" s="147"/>
      <c r="F2" s="131"/>
    </row>
    <row r="3" spans="1:6">
      <c r="A3" s="169"/>
      <c r="B3" s="170" t="s">
        <v>237</v>
      </c>
      <c r="C3" s="171"/>
      <c r="D3" s="172"/>
      <c r="E3" s="172"/>
      <c r="F3" s="161"/>
    </row>
    <row r="4" spans="1:6">
      <c r="A4" s="173"/>
      <c r="B4" s="174"/>
      <c r="C4" s="174"/>
      <c r="D4" s="175"/>
      <c r="E4" s="175"/>
      <c r="F4" s="131"/>
    </row>
    <row r="5" spans="1:6">
      <c r="A5" s="8"/>
      <c r="B5" s="11"/>
      <c r="C5" s="16"/>
      <c r="D5" s="138"/>
      <c r="E5" s="139"/>
      <c r="F5" s="132"/>
    </row>
    <row r="6" spans="1:6">
      <c r="A6" s="12"/>
      <c r="B6" s="13" t="s">
        <v>45</v>
      </c>
      <c r="C6" s="11"/>
      <c r="D6" s="133"/>
      <c r="E6" s="134"/>
      <c r="F6" s="132"/>
    </row>
    <row r="7" spans="1:6">
      <c r="A7" s="8" t="s">
        <v>116</v>
      </c>
      <c r="B7" s="11" t="s">
        <v>46</v>
      </c>
      <c r="C7" s="11"/>
      <c r="D7" s="133"/>
      <c r="E7" s="134"/>
      <c r="F7" s="132">
        <f>F87</f>
        <v>0</v>
      </c>
    </row>
    <row r="8" spans="1:6">
      <c r="A8" s="8" t="s">
        <v>130</v>
      </c>
      <c r="B8" s="11" t="s">
        <v>47</v>
      </c>
      <c r="C8" s="11"/>
      <c r="D8" s="133"/>
      <c r="E8" s="134"/>
      <c r="F8" s="132">
        <f>F106</f>
        <v>0</v>
      </c>
    </row>
    <row r="9" spans="1:6">
      <c r="A9" s="8" t="s">
        <v>131</v>
      </c>
      <c r="B9" s="11" t="s">
        <v>48</v>
      </c>
      <c r="C9" s="11"/>
      <c r="D9" s="133"/>
      <c r="E9" s="134"/>
      <c r="F9" s="132">
        <f>F135</f>
        <v>0</v>
      </c>
    </row>
    <row r="10" spans="1:6">
      <c r="A10" s="8" t="s">
        <v>132</v>
      </c>
      <c r="B10" s="11" t="s">
        <v>49</v>
      </c>
      <c r="C10" s="11"/>
      <c r="D10" s="133"/>
      <c r="E10" s="134"/>
      <c r="F10" s="132">
        <f>F164</f>
        <v>0</v>
      </c>
    </row>
    <row r="11" spans="1:6">
      <c r="A11" s="8" t="s">
        <v>133</v>
      </c>
      <c r="B11" s="11" t="s">
        <v>50</v>
      </c>
      <c r="C11" s="11"/>
      <c r="D11" s="133"/>
      <c r="E11" s="134"/>
      <c r="F11" s="132">
        <f>F199</f>
        <v>0</v>
      </c>
    </row>
    <row r="12" spans="1:6">
      <c r="A12" s="8" t="s">
        <v>136</v>
      </c>
      <c r="B12" s="11" t="s">
        <v>51</v>
      </c>
      <c r="C12" s="11"/>
      <c r="D12" s="133"/>
      <c r="E12" s="134"/>
      <c r="F12" s="132">
        <f>F212</f>
        <v>0</v>
      </c>
    </row>
    <row r="13" spans="1:6">
      <c r="A13" s="8" t="s">
        <v>137</v>
      </c>
      <c r="B13" s="11" t="s">
        <v>52</v>
      </c>
      <c r="C13" s="11"/>
      <c r="D13" s="133"/>
      <c r="E13" s="134"/>
      <c r="F13" s="132">
        <f>F229</f>
        <v>0</v>
      </c>
    </row>
    <row r="14" spans="1:6">
      <c r="A14" s="14" t="s">
        <v>138</v>
      </c>
      <c r="B14" s="11" t="s">
        <v>53</v>
      </c>
      <c r="C14" s="11"/>
      <c r="D14" s="133"/>
      <c r="E14" s="134"/>
      <c r="F14" s="132">
        <f>F257</f>
        <v>0</v>
      </c>
    </row>
    <row r="15" spans="1:6">
      <c r="A15" s="14" t="s">
        <v>139</v>
      </c>
      <c r="B15" s="11" t="s">
        <v>62</v>
      </c>
      <c r="C15" s="11"/>
      <c r="D15" s="133"/>
      <c r="E15" s="134"/>
      <c r="F15" s="132">
        <f>F278</f>
        <v>0</v>
      </c>
    </row>
    <row r="16" spans="1:6">
      <c r="A16" s="60"/>
      <c r="B16" s="59" t="s">
        <v>54</v>
      </c>
      <c r="C16" s="59"/>
      <c r="D16" s="135"/>
      <c r="E16" s="136"/>
      <c r="F16" s="137">
        <f>SUM(F7:F15)</f>
        <v>0</v>
      </c>
    </row>
    <row r="17" spans="1:6">
      <c r="A17" s="8"/>
      <c r="B17" s="11"/>
      <c r="C17" s="11"/>
      <c r="D17" s="133"/>
      <c r="E17" s="134"/>
      <c r="F17" s="132"/>
    </row>
    <row r="18" spans="1:6">
      <c r="A18" s="13"/>
      <c r="B18" s="16"/>
      <c r="C18" s="11"/>
      <c r="D18" s="138"/>
      <c r="E18" s="139"/>
      <c r="F18" s="132"/>
    </row>
    <row r="19" spans="1:6">
      <c r="A19" s="12"/>
      <c r="B19" s="17" t="s">
        <v>55</v>
      </c>
      <c r="C19" s="11"/>
      <c r="D19" s="140"/>
      <c r="E19" s="134"/>
      <c r="F19" s="132"/>
    </row>
    <row r="20" spans="1:6">
      <c r="A20" s="8" t="s">
        <v>116</v>
      </c>
      <c r="B20" s="11" t="s">
        <v>56</v>
      </c>
      <c r="C20" s="11"/>
      <c r="D20" s="133"/>
      <c r="E20" s="134"/>
      <c r="F20" s="132">
        <f>F299</f>
        <v>0</v>
      </c>
    </row>
    <row r="21" spans="1:6">
      <c r="A21" s="8" t="s">
        <v>130</v>
      </c>
      <c r="B21" s="11" t="s">
        <v>57</v>
      </c>
      <c r="C21" s="11"/>
      <c r="D21" s="133"/>
      <c r="E21" s="134"/>
      <c r="F21" s="132">
        <f>F308</f>
        <v>0</v>
      </c>
    </row>
    <row r="22" spans="1:6">
      <c r="A22" s="8" t="s">
        <v>131</v>
      </c>
      <c r="B22" s="11" t="s">
        <v>58</v>
      </c>
      <c r="C22" s="11"/>
      <c r="D22" s="133"/>
      <c r="E22" s="134"/>
      <c r="F22" s="132">
        <f>F327</f>
        <v>0</v>
      </c>
    </row>
    <row r="23" spans="1:6">
      <c r="A23" s="8" t="s">
        <v>132</v>
      </c>
      <c r="B23" s="11" t="s">
        <v>59</v>
      </c>
      <c r="C23" s="11"/>
      <c r="D23" s="133"/>
      <c r="E23" s="134"/>
      <c r="F23" s="132">
        <f>F346</f>
        <v>0</v>
      </c>
    </row>
    <row r="24" spans="1:6">
      <c r="A24" s="8" t="s">
        <v>133</v>
      </c>
      <c r="B24" s="11" t="s">
        <v>60</v>
      </c>
      <c r="C24" s="11"/>
      <c r="D24" s="133"/>
      <c r="E24" s="134"/>
      <c r="F24" s="132">
        <f>F355</f>
        <v>0</v>
      </c>
    </row>
    <row r="25" spans="1:6">
      <c r="A25" s="8" t="s">
        <v>136</v>
      </c>
      <c r="B25" s="11" t="s">
        <v>61</v>
      </c>
      <c r="C25" s="11"/>
      <c r="D25" s="133"/>
      <c r="E25" s="134"/>
      <c r="F25" s="132">
        <f>F366</f>
        <v>0</v>
      </c>
    </row>
    <row r="26" spans="1:6">
      <c r="A26" s="8" t="s">
        <v>137</v>
      </c>
      <c r="B26" s="11" t="s">
        <v>227</v>
      </c>
      <c r="C26" s="11"/>
      <c r="D26" s="133"/>
      <c r="E26" s="134"/>
      <c r="F26" s="132">
        <f>F379</f>
        <v>0</v>
      </c>
    </row>
    <row r="27" spans="1:6">
      <c r="A27" s="15"/>
      <c r="B27" s="59" t="s">
        <v>160</v>
      </c>
      <c r="C27" s="59"/>
      <c r="D27" s="135"/>
      <c r="E27" s="136"/>
      <c r="F27" s="137">
        <f>SUM(F20:F26)</f>
        <v>0</v>
      </c>
    </row>
    <row r="28" spans="1:6">
      <c r="A28" s="8"/>
      <c r="B28" s="11"/>
      <c r="C28" s="11"/>
      <c r="D28" s="133"/>
      <c r="E28" s="134"/>
      <c r="F28" s="132"/>
    </row>
    <row r="29" spans="1:6">
      <c r="A29" s="8"/>
      <c r="B29" s="11" t="s">
        <v>75</v>
      </c>
      <c r="C29" s="11"/>
      <c r="D29" s="133"/>
      <c r="E29" s="134"/>
      <c r="F29" s="141">
        <f>0.05*SUM(F16+F27)</f>
        <v>0</v>
      </c>
    </row>
    <row r="30" spans="1:6">
      <c r="A30" s="11"/>
      <c r="B30" s="18"/>
      <c r="C30" s="11"/>
      <c r="D30" s="138"/>
      <c r="E30" s="142"/>
      <c r="F30" s="132"/>
    </row>
    <row r="31" spans="1:6">
      <c r="A31" s="12"/>
      <c r="B31" s="58" t="s">
        <v>161</v>
      </c>
      <c r="C31" s="19"/>
      <c r="D31" s="143"/>
      <c r="E31" s="144"/>
      <c r="F31" s="145">
        <f>F16+F27+F29</f>
        <v>0</v>
      </c>
    </row>
    <row r="32" spans="1:6">
      <c r="A32" s="8"/>
      <c r="C32" s="176"/>
      <c r="D32" s="177"/>
      <c r="E32" s="146"/>
      <c r="F32" s="131"/>
    </row>
    <row r="33" spans="1:6">
      <c r="A33" s="21"/>
      <c r="C33" s="31"/>
      <c r="D33" s="146"/>
      <c r="E33" s="146"/>
      <c r="F33" s="131"/>
    </row>
    <row r="34" spans="1:6">
      <c r="A34" s="178"/>
      <c r="B34" s="179" t="s">
        <v>152</v>
      </c>
      <c r="C34" s="179"/>
      <c r="D34" s="180"/>
      <c r="E34" s="180"/>
      <c r="F34" s="181"/>
    </row>
    <row r="35" spans="1:6">
      <c r="A35" s="8"/>
      <c r="D35" s="146"/>
      <c r="E35" s="147"/>
      <c r="F35" s="131"/>
    </row>
    <row r="36" spans="1:6" s="21" customFormat="1">
      <c r="A36" s="22"/>
      <c r="B36" s="168" t="s">
        <v>33</v>
      </c>
      <c r="C36" s="23"/>
      <c r="D36" s="146"/>
      <c r="E36" s="146"/>
      <c r="F36" s="131"/>
    </row>
    <row r="37" spans="1:6" s="21" customFormat="1" ht="24">
      <c r="A37" s="22"/>
      <c r="B37" s="24" t="s">
        <v>153</v>
      </c>
      <c r="C37" s="23"/>
      <c r="D37" s="146"/>
      <c r="E37" s="146"/>
      <c r="F37" s="131"/>
    </row>
    <row r="38" spans="1:6" s="21" customFormat="1" ht="29.25" customHeight="1">
      <c r="A38" s="22"/>
      <c r="B38" s="24" t="s">
        <v>154</v>
      </c>
      <c r="C38" s="23"/>
      <c r="D38" s="146"/>
      <c r="E38" s="146"/>
      <c r="F38" s="131"/>
    </row>
    <row r="39" spans="1:6" s="21" customFormat="1" ht="27" customHeight="1">
      <c r="A39" s="22"/>
      <c r="B39" s="24" t="s">
        <v>155</v>
      </c>
      <c r="C39" s="23"/>
      <c r="D39" s="146"/>
      <c r="E39" s="146"/>
      <c r="F39" s="131"/>
    </row>
    <row r="40" spans="1:6" s="21" customFormat="1" ht="27.75" customHeight="1">
      <c r="A40" s="22"/>
      <c r="B40" s="24" t="s">
        <v>83</v>
      </c>
      <c r="C40" s="23"/>
      <c r="D40" s="146"/>
      <c r="E40" s="146"/>
      <c r="F40" s="131"/>
    </row>
    <row r="41" spans="1:6" s="21" customFormat="1" ht="26.25" customHeight="1">
      <c r="A41" s="22"/>
      <c r="B41" s="24" t="s">
        <v>156</v>
      </c>
      <c r="C41" s="23"/>
      <c r="D41" s="146"/>
      <c r="E41" s="146"/>
      <c r="F41" s="131"/>
    </row>
    <row r="42" spans="1:6" s="21" customFormat="1" ht="15" customHeight="1">
      <c r="A42" s="22"/>
      <c r="B42" s="24" t="s">
        <v>34</v>
      </c>
      <c r="C42" s="23"/>
      <c r="D42" s="146"/>
      <c r="E42" s="146"/>
      <c r="F42" s="131"/>
    </row>
    <row r="43" spans="1:6" s="21" customFormat="1" ht="14.25" customHeight="1">
      <c r="A43" s="22"/>
      <c r="B43" s="24" t="s">
        <v>157</v>
      </c>
      <c r="C43" s="23"/>
      <c r="D43" s="146"/>
      <c r="E43" s="146"/>
      <c r="F43" s="131"/>
    </row>
    <row r="44" spans="1:6" s="21" customFormat="1" ht="15" customHeight="1">
      <c r="A44" s="22"/>
      <c r="B44" s="24" t="s">
        <v>82</v>
      </c>
      <c r="C44" s="23"/>
      <c r="D44" s="146"/>
      <c r="E44" s="146"/>
      <c r="F44" s="131"/>
    </row>
    <row r="45" spans="1:6" s="21" customFormat="1" ht="16.5" customHeight="1">
      <c r="A45" s="22"/>
      <c r="B45" s="24" t="s">
        <v>35</v>
      </c>
      <c r="C45" s="23"/>
      <c r="D45" s="146"/>
      <c r="E45" s="146"/>
      <c r="F45" s="131"/>
    </row>
    <row r="46" spans="1:6" s="21" customFormat="1" ht="27" customHeight="1">
      <c r="A46" s="22"/>
      <c r="B46" s="24" t="s">
        <v>158</v>
      </c>
      <c r="C46" s="23"/>
      <c r="D46" s="146"/>
      <c r="E46" s="146"/>
      <c r="F46" s="131"/>
    </row>
    <row r="47" spans="1:6" s="21" customFormat="1" ht="54.75" customHeight="1">
      <c r="A47" s="22"/>
      <c r="B47" s="24" t="s">
        <v>159</v>
      </c>
      <c r="C47" s="23"/>
      <c r="D47" s="146"/>
      <c r="E47" s="146"/>
      <c r="F47" s="131"/>
    </row>
    <row r="48" spans="1:6">
      <c r="D48" s="146"/>
      <c r="E48" s="147"/>
      <c r="F48" s="131"/>
    </row>
    <row r="49" spans="1:13">
      <c r="D49" s="146"/>
      <c r="E49" s="147"/>
      <c r="F49" s="131"/>
    </row>
    <row r="50" spans="1:13">
      <c r="A50" s="61"/>
      <c r="B50" s="62" t="s">
        <v>17</v>
      </c>
      <c r="C50" s="63"/>
      <c r="D50" s="157" t="s">
        <v>36</v>
      </c>
      <c r="E50" s="157" t="s">
        <v>162</v>
      </c>
      <c r="F50" s="161" t="s">
        <v>361</v>
      </c>
    </row>
    <row r="51" spans="1:13">
      <c r="A51" s="27"/>
      <c r="B51" s="34"/>
      <c r="C51" s="31"/>
      <c r="D51" s="138"/>
      <c r="E51" s="138"/>
      <c r="F51" s="138"/>
    </row>
    <row r="52" spans="1:13">
      <c r="D52" s="146"/>
      <c r="E52" s="147"/>
      <c r="F52" s="131"/>
    </row>
    <row r="53" spans="1:13">
      <c r="A53" s="64" t="s">
        <v>116</v>
      </c>
      <c r="B53" s="30" t="s">
        <v>32</v>
      </c>
      <c r="C53" s="5"/>
      <c r="D53" s="148"/>
      <c r="E53" s="148"/>
      <c r="F53" s="149"/>
    </row>
    <row r="54" spans="1:13">
      <c r="A54" s="22"/>
      <c r="D54" s="146"/>
      <c r="E54" s="147"/>
      <c r="F54" s="147"/>
    </row>
    <row r="55" spans="1:13" ht="102" customHeight="1">
      <c r="A55" s="22"/>
      <c r="B55" s="24" t="s">
        <v>172</v>
      </c>
      <c r="D55" s="146"/>
      <c r="E55" s="147"/>
      <c r="F55" s="147"/>
    </row>
    <row r="56" spans="1:13">
      <c r="A56" s="22"/>
      <c r="D56" s="146"/>
      <c r="E56" s="147"/>
      <c r="F56" s="147"/>
    </row>
    <row r="57" spans="1:13" ht="40.5" customHeight="1">
      <c r="A57" s="22" t="s">
        <v>117</v>
      </c>
      <c r="B57" s="35" t="s">
        <v>171</v>
      </c>
      <c r="C57" s="31" t="s">
        <v>140</v>
      </c>
      <c r="D57" s="146">
        <f>5*2</f>
        <v>10</v>
      </c>
      <c r="E57" s="150"/>
      <c r="F57" s="131">
        <f>D57*E57</f>
        <v>0</v>
      </c>
      <c r="G57" s="37"/>
      <c r="H57" s="38"/>
      <c r="I57" s="36"/>
      <c r="J57" s="26"/>
      <c r="K57" s="28"/>
      <c r="M57" s="4"/>
    </row>
    <row r="58" spans="1:13">
      <c r="A58" s="22"/>
      <c r="B58" s="35"/>
      <c r="C58" s="31"/>
      <c r="D58" s="146"/>
      <c r="E58" s="150"/>
      <c r="F58" s="131"/>
      <c r="G58" s="37"/>
      <c r="H58" s="38"/>
      <c r="I58" s="36"/>
      <c r="J58" s="26"/>
      <c r="K58" s="28"/>
      <c r="M58" s="4"/>
    </row>
    <row r="59" spans="1:13" ht="14.25" customHeight="1">
      <c r="A59" s="22" t="s">
        <v>118</v>
      </c>
      <c r="B59" s="24" t="s">
        <v>85</v>
      </c>
      <c r="C59" s="31" t="s">
        <v>4</v>
      </c>
      <c r="D59" s="146">
        <v>1</v>
      </c>
      <c r="E59" s="150"/>
      <c r="F59" s="131">
        <f>D59*E59</f>
        <v>0</v>
      </c>
    </row>
    <row r="60" spans="1:13">
      <c r="A60" s="22"/>
      <c r="D60" s="146"/>
      <c r="E60" s="146"/>
      <c r="F60" s="151"/>
    </row>
    <row r="61" spans="1:13">
      <c r="A61" s="22" t="s">
        <v>119</v>
      </c>
      <c r="B61" s="24" t="s">
        <v>86</v>
      </c>
      <c r="C61" s="31" t="s">
        <v>4</v>
      </c>
      <c r="D61" s="146">
        <v>1</v>
      </c>
      <c r="E61" s="150"/>
      <c r="F61" s="131">
        <f>D61*E61</f>
        <v>0</v>
      </c>
    </row>
    <row r="62" spans="1:13">
      <c r="A62" s="22"/>
      <c r="C62" s="31"/>
      <c r="D62" s="146"/>
      <c r="E62" s="150"/>
      <c r="F62" s="131"/>
    </row>
    <row r="63" spans="1:13" ht="13.5">
      <c r="A63" s="22" t="s">
        <v>120</v>
      </c>
      <c r="B63" s="35" t="s">
        <v>84</v>
      </c>
      <c r="C63" s="31" t="s">
        <v>140</v>
      </c>
      <c r="D63" s="146">
        <f>2.2*5.3*2*1.1</f>
        <v>25.65</v>
      </c>
      <c r="E63" s="150"/>
      <c r="F63" s="131">
        <f>D63*E63</f>
        <v>0</v>
      </c>
      <c r="G63" s="37"/>
      <c r="H63" s="38"/>
      <c r="I63" s="36"/>
      <c r="J63" s="26"/>
      <c r="K63" s="28"/>
      <c r="M63" s="4"/>
    </row>
    <row r="64" spans="1:13">
      <c r="A64" s="22"/>
      <c r="D64" s="146"/>
      <c r="E64" s="146"/>
      <c r="F64" s="151"/>
      <c r="G64" s="4"/>
    </row>
    <row r="65" spans="1:6" ht="26.25" customHeight="1">
      <c r="A65" s="22" t="s">
        <v>121</v>
      </c>
      <c r="B65" s="24" t="s">
        <v>167</v>
      </c>
      <c r="C65" s="31" t="s">
        <v>37</v>
      </c>
      <c r="D65" s="151">
        <f>0.82*5.3*1.2</f>
        <v>5.22</v>
      </c>
      <c r="E65" s="150"/>
      <c r="F65" s="131">
        <f>D65*E65</f>
        <v>0</v>
      </c>
    </row>
    <row r="66" spans="1:6">
      <c r="A66" s="22"/>
      <c r="D66" s="146"/>
      <c r="E66" s="147"/>
      <c r="F66" s="152"/>
    </row>
    <row r="67" spans="1:6" ht="13.5">
      <c r="A67" s="22" t="s">
        <v>122</v>
      </c>
      <c r="B67" s="24" t="s">
        <v>87</v>
      </c>
      <c r="C67" s="31" t="s">
        <v>37</v>
      </c>
      <c r="D67" s="151">
        <f>+(4.75+3.27*2)*3*0.3+4.75*0.8*0.3</f>
        <v>11.3</v>
      </c>
      <c r="E67" s="150"/>
      <c r="F67" s="131">
        <f>D67*E67</f>
        <v>0</v>
      </c>
    </row>
    <row r="68" spans="1:6">
      <c r="A68" s="22"/>
      <c r="C68" s="31"/>
      <c r="D68" s="151"/>
      <c r="E68" s="150"/>
      <c r="F68" s="131"/>
    </row>
    <row r="69" spans="1:6" ht="13.5">
      <c r="A69" s="22" t="s">
        <v>123</v>
      </c>
      <c r="B69" s="24" t="s">
        <v>88</v>
      </c>
      <c r="C69" s="31" t="s">
        <v>37</v>
      </c>
      <c r="D69" s="151">
        <f>+(4.75+3.27)*0.7*0.5</f>
        <v>2.81</v>
      </c>
      <c r="E69" s="150"/>
      <c r="F69" s="131">
        <f>D69*E69</f>
        <v>0</v>
      </c>
    </row>
    <row r="70" spans="1:6">
      <c r="A70" s="22"/>
      <c r="C70" s="31"/>
      <c r="D70" s="151"/>
      <c r="E70" s="150"/>
      <c r="F70" s="131"/>
    </row>
    <row r="71" spans="1:6" s="20" customFormat="1" ht="13.5">
      <c r="A71" s="39" t="s">
        <v>124</v>
      </c>
      <c r="B71" s="40" t="s">
        <v>168</v>
      </c>
      <c r="C71" s="41" t="s">
        <v>37</v>
      </c>
      <c r="D71" s="151">
        <f>3*0.8*2.8+4*0.6*1.3+4.5*0.6*2</f>
        <v>15.24</v>
      </c>
      <c r="E71" s="150"/>
      <c r="F71" s="131">
        <f>D71*E71</f>
        <v>0</v>
      </c>
    </row>
    <row r="72" spans="1:6">
      <c r="A72" s="22"/>
      <c r="D72" s="151"/>
      <c r="E72" s="147"/>
      <c r="F72" s="152"/>
    </row>
    <row r="73" spans="1:6" ht="24">
      <c r="A73" s="22" t="s">
        <v>125</v>
      </c>
      <c r="B73" s="24" t="s">
        <v>165</v>
      </c>
      <c r="C73" s="41" t="s">
        <v>4</v>
      </c>
      <c r="D73" s="151">
        <v>1</v>
      </c>
      <c r="E73" s="150"/>
      <c r="F73" s="131">
        <f>D73*E73</f>
        <v>0</v>
      </c>
    </row>
    <row r="74" spans="1:6">
      <c r="A74" s="22"/>
      <c r="D74" s="151"/>
      <c r="E74" s="147"/>
      <c r="F74" s="152"/>
    </row>
    <row r="75" spans="1:6" ht="27.75" customHeight="1">
      <c r="A75" s="22" t="s">
        <v>126</v>
      </c>
      <c r="B75" s="24" t="s">
        <v>166</v>
      </c>
      <c r="C75" s="31" t="s">
        <v>4</v>
      </c>
      <c r="D75" s="151">
        <v>2</v>
      </c>
      <c r="E75" s="150"/>
      <c r="F75" s="131">
        <f>D75*E75</f>
        <v>0</v>
      </c>
    </row>
    <row r="76" spans="1:6">
      <c r="A76" s="22"/>
      <c r="D76" s="151"/>
      <c r="E76" s="147"/>
      <c r="F76" s="152"/>
    </row>
    <row r="77" spans="1:6" ht="13.5">
      <c r="A77" s="9" t="s">
        <v>127</v>
      </c>
      <c r="B77" s="7" t="s">
        <v>89</v>
      </c>
      <c r="C77" s="31" t="s">
        <v>141</v>
      </c>
      <c r="D77" s="151">
        <f>5+2+3</f>
        <v>10</v>
      </c>
      <c r="E77" s="150"/>
      <c r="F77" s="131">
        <f>D77*E77</f>
        <v>0</v>
      </c>
    </row>
    <row r="78" spans="1:6">
      <c r="A78" s="9"/>
      <c r="B78" s="7"/>
      <c r="C78" s="8"/>
      <c r="D78" s="151"/>
      <c r="E78" s="153"/>
      <c r="F78" s="154"/>
    </row>
    <row r="79" spans="1:6" ht="13.5">
      <c r="A79" s="39" t="s">
        <v>128</v>
      </c>
      <c r="B79" s="24" t="s">
        <v>90</v>
      </c>
      <c r="C79" s="31" t="s">
        <v>140</v>
      </c>
      <c r="D79" s="151">
        <f>5*2.3+2.2*2.3*1.2</f>
        <v>17.57</v>
      </c>
      <c r="E79" s="131"/>
      <c r="F79" s="131">
        <f>D79*E79</f>
        <v>0</v>
      </c>
    </row>
    <row r="80" spans="1:6">
      <c r="A80" s="39"/>
      <c r="C80" s="31"/>
      <c r="D80" s="151"/>
      <c r="E80" s="131"/>
      <c r="F80" s="131"/>
    </row>
    <row r="81" spans="1:6" ht="27" customHeight="1">
      <c r="A81" s="22" t="s">
        <v>129</v>
      </c>
      <c r="B81" s="24" t="s">
        <v>169</v>
      </c>
      <c r="C81" s="31" t="s">
        <v>4</v>
      </c>
      <c r="D81" s="146">
        <v>1</v>
      </c>
      <c r="E81" s="131"/>
      <c r="F81" s="131">
        <f>D81*E81</f>
        <v>0</v>
      </c>
    </row>
    <row r="82" spans="1:6">
      <c r="A82" s="39"/>
      <c r="C82" s="31"/>
      <c r="D82" s="151"/>
      <c r="E82" s="131"/>
      <c r="F82" s="131"/>
    </row>
    <row r="83" spans="1:6">
      <c r="A83" s="39" t="s">
        <v>134</v>
      </c>
      <c r="B83" s="24" t="s">
        <v>76</v>
      </c>
      <c r="C83" s="31"/>
      <c r="D83" s="151"/>
      <c r="E83" s="131"/>
      <c r="F83" s="131"/>
    </row>
    <row r="84" spans="1:6">
      <c r="A84" s="6"/>
      <c r="B84" s="7" t="s">
        <v>64</v>
      </c>
      <c r="C84" s="31" t="s">
        <v>63</v>
      </c>
      <c r="D84" s="151">
        <v>50</v>
      </c>
      <c r="E84" s="131"/>
      <c r="F84" s="131">
        <f>D84*E84</f>
        <v>0</v>
      </c>
    </row>
    <row r="85" spans="1:6">
      <c r="A85" s="6"/>
      <c r="B85" s="7" t="s">
        <v>65</v>
      </c>
      <c r="C85" s="31" t="s">
        <v>63</v>
      </c>
      <c r="D85" s="151">
        <v>50</v>
      </c>
      <c r="E85" s="131"/>
      <c r="F85" s="131">
        <f>D85*E85</f>
        <v>0</v>
      </c>
    </row>
    <row r="86" spans="1:6">
      <c r="A86" s="22"/>
      <c r="D86" s="146"/>
      <c r="E86" s="147"/>
      <c r="F86" s="147"/>
    </row>
    <row r="87" spans="1:6">
      <c r="A87" s="29"/>
      <c r="B87" s="30" t="s">
        <v>38</v>
      </c>
      <c r="C87" s="5"/>
      <c r="D87" s="155"/>
      <c r="E87" s="156"/>
      <c r="F87" s="157">
        <f>SUM(F57:F85)</f>
        <v>0</v>
      </c>
    </row>
    <row r="88" spans="1:6">
      <c r="A88" s="22"/>
      <c r="D88" s="146"/>
      <c r="E88" s="147"/>
      <c r="F88" s="147"/>
    </row>
    <row r="89" spans="1:6">
      <c r="A89" s="22"/>
      <c r="D89" s="146"/>
      <c r="E89" s="147"/>
      <c r="F89" s="147"/>
    </row>
    <row r="90" spans="1:6" s="20" customFormat="1">
      <c r="A90" s="65" t="s">
        <v>130</v>
      </c>
      <c r="B90" s="66" t="s">
        <v>14</v>
      </c>
      <c r="C90" s="33"/>
      <c r="D90" s="158"/>
      <c r="E90" s="159"/>
      <c r="F90" s="160"/>
    </row>
    <row r="91" spans="1:6">
      <c r="A91" s="22"/>
      <c r="D91" s="146"/>
      <c r="E91" s="147"/>
      <c r="F91" s="131"/>
    </row>
    <row r="92" spans="1:6">
      <c r="A92" s="22" t="s">
        <v>117</v>
      </c>
      <c r="B92" s="24" t="s">
        <v>41</v>
      </c>
      <c r="C92" s="31" t="s">
        <v>4</v>
      </c>
      <c r="D92" s="146">
        <v>1</v>
      </c>
      <c r="E92" s="131"/>
      <c r="F92" s="131">
        <f>D92*E92</f>
        <v>0</v>
      </c>
    </row>
    <row r="93" spans="1:6">
      <c r="A93" s="22"/>
      <c r="D93" s="146"/>
      <c r="E93" s="147"/>
      <c r="F93" s="131"/>
    </row>
    <row r="94" spans="1:6" ht="27" customHeight="1">
      <c r="A94" s="22" t="s">
        <v>118</v>
      </c>
      <c r="B94" s="24" t="s">
        <v>91</v>
      </c>
      <c r="C94" s="31" t="s">
        <v>4</v>
      </c>
      <c r="D94" s="146">
        <v>1</v>
      </c>
      <c r="E94" s="131"/>
      <c r="F94" s="131">
        <f>D94*E94</f>
        <v>0</v>
      </c>
    </row>
    <row r="95" spans="1:6">
      <c r="A95" s="22"/>
      <c r="D95" s="146"/>
      <c r="E95" s="147"/>
      <c r="F95" s="131"/>
    </row>
    <row r="96" spans="1:6" ht="41.25" customHeight="1">
      <c r="A96" s="22" t="s">
        <v>119</v>
      </c>
      <c r="B96" s="24" t="s">
        <v>170</v>
      </c>
      <c r="C96" s="31" t="s">
        <v>37</v>
      </c>
      <c r="D96" s="146">
        <f>((4.5*1.6*3)+(4.6*1.8*1.8+2.6*5.5*1.3+4.5*3*1.3))*1.2</f>
        <v>87.17</v>
      </c>
      <c r="E96" s="131"/>
      <c r="F96" s="131">
        <f>D96*E96</f>
        <v>0</v>
      </c>
    </row>
    <row r="97" spans="1:6">
      <c r="A97" s="22"/>
      <c r="D97" s="146"/>
      <c r="E97" s="146"/>
      <c r="F97" s="131"/>
    </row>
    <row r="98" spans="1:6" ht="42" customHeight="1">
      <c r="A98" s="22" t="s">
        <v>120</v>
      </c>
      <c r="B98" s="24" t="s">
        <v>163</v>
      </c>
      <c r="C98" s="31" t="s">
        <v>37</v>
      </c>
      <c r="D98" s="146">
        <f>2.8*1.5*0.8+4.5*0.8*0.8</f>
        <v>6.24</v>
      </c>
      <c r="E98" s="131"/>
      <c r="F98" s="131">
        <f>D98*E98</f>
        <v>0</v>
      </c>
    </row>
    <row r="99" spans="1:6">
      <c r="A99" s="22"/>
      <c r="C99" s="31"/>
      <c r="D99" s="146"/>
      <c r="E99" s="131"/>
      <c r="F99" s="131"/>
    </row>
    <row r="100" spans="1:6" ht="14.25" customHeight="1">
      <c r="A100" s="22" t="s">
        <v>121</v>
      </c>
      <c r="B100" s="24" t="s">
        <v>92</v>
      </c>
      <c r="C100" s="31" t="s">
        <v>37</v>
      </c>
      <c r="D100" s="146">
        <f>(5.6*3.2*0.5+6.3*1*1.5+4.8*1*1.3+3.8*1*2.5)*1.1</f>
        <v>37.57</v>
      </c>
      <c r="E100" s="131"/>
      <c r="F100" s="131">
        <f>D100*E100</f>
        <v>0</v>
      </c>
    </row>
    <row r="101" spans="1:6">
      <c r="A101" s="22"/>
      <c r="C101" s="42"/>
      <c r="D101" s="146"/>
      <c r="E101" s="146"/>
      <c r="F101" s="131"/>
    </row>
    <row r="102" spans="1:6" ht="13.5">
      <c r="A102" s="22" t="s">
        <v>122</v>
      </c>
      <c r="B102" s="24" t="s">
        <v>42</v>
      </c>
      <c r="C102" s="31" t="s">
        <v>37</v>
      </c>
      <c r="D102" s="146">
        <f>+(5.6*3.2+1*2.4)*0.2</f>
        <v>4.0599999999999996</v>
      </c>
      <c r="E102" s="131"/>
      <c r="F102" s="131">
        <f>D102*E102</f>
        <v>0</v>
      </c>
    </row>
    <row r="103" spans="1:6">
      <c r="A103" s="22"/>
      <c r="D103" s="146"/>
      <c r="E103" s="147"/>
      <c r="F103" s="131"/>
    </row>
    <row r="104" spans="1:6" ht="30" customHeight="1">
      <c r="A104" s="39" t="s">
        <v>123</v>
      </c>
      <c r="B104" s="24" t="s">
        <v>164</v>
      </c>
      <c r="C104" s="31" t="s">
        <v>37</v>
      </c>
      <c r="D104" s="146">
        <f>+D96+D98</f>
        <v>93.41</v>
      </c>
      <c r="E104" s="131"/>
      <c r="F104" s="131">
        <f>D104*E104</f>
        <v>0</v>
      </c>
    </row>
    <row r="105" spans="1:6">
      <c r="A105" s="22"/>
      <c r="D105" s="146"/>
      <c r="E105" s="147"/>
      <c r="F105" s="131"/>
    </row>
    <row r="106" spans="1:6">
      <c r="A106" s="29"/>
      <c r="B106" s="30" t="s">
        <v>0</v>
      </c>
      <c r="C106" s="5"/>
      <c r="D106" s="155"/>
      <c r="E106" s="156"/>
      <c r="F106" s="157">
        <f>SUM(F92:F104)</f>
        <v>0</v>
      </c>
    </row>
    <row r="107" spans="1:6">
      <c r="A107" s="22"/>
      <c r="D107" s="146"/>
      <c r="E107" s="147"/>
      <c r="F107" s="131"/>
    </row>
    <row r="108" spans="1:6">
      <c r="A108" s="22"/>
      <c r="D108" s="146"/>
      <c r="E108" s="147"/>
      <c r="F108" s="131"/>
    </row>
    <row r="109" spans="1:6">
      <c r="A109" s="64" t="s">
        <v>131</v>
      </c>
      <c r="B109" s="30" t="s">
        <v>15</v>
      </c>
      <c r="C109" s="5"/>
      <c r="D109" s="155"/>
      <c r="E109" s="156"/>
      <c r="F109" s="161"/>
    </row>
    <row r="110" spans="1:6">
      <c r="A110" s="22"/>
      <c r="D110" s="146"/>
      <c r="E110" s="147"/>
      <c r="F110" s="131"/>
    </row>
    <row r="111" spans="1:6" ht="13.5">
      <c r="A111" s="39" t="s">
        <v>117</v>
      </c>
      <c r="B111" s="40" t="s">
        <v>142</v>
      </c>
      <c r="C111" s="31"/>
      <c r="D111" s="151"/>
      <c r="E111" s="131"/>
      <c r="F111" s="131"/>
    </row>
    <row r="112" spans="1:6" ht="13.5">
      <c r="A112" s="39"/>
      <c r="B112" s="40" t="s">
        <v>43</v>
      </c>
      <c r="C112" s="31" t="s">
        <v>37</v>
      </c>
      <c r="D112" s="151">
        <f>+((6.3*2+2.9*2)*0.7+5*0.5+5*1.2)*0.1</f>
        <v>2.14</v>
      </c>
      <c r="E112" s="131"/>
      <c r="F112" s="131">
        <f>D112*E112</f>
        <v>0</v>
      </c>
    </row>
    <row r="113" spans="1:6">
      <c r="A113" s="39"/>
      <c r="C113" s="42"/>
      <c r="D113" s="146"/>
      <c r="E113" s="147"/>
      <c r="F113" s="131"/>
    </row>
    <row r="114" spans="1:6" ht="13.5">
      <c r="A114" s="39" t="s">
        <v>118</v>
      </c>
      <c r="B114" s="24" t="s">
        <v>143</v>
      </c>
      <c r="C114" s="11"/>
      <c r="D114" s="138"/>
      <c r="E114" s="138"/>
      <c r="F114" s="138"/>
    </row>
    <row r="115" spans="1:6" ht="13.5">
      <c r="A115" s="39"/>
      <c r="B115" s="24" t="s">
        <v>93</v>
      </c>
      <c r="C115" s="31" t="s">
        <v>37</v>
      </c>
      <c r="D115" s="151">
        <f>5.5*1*0.4</f>
        <v>2.2000000000000002</v>
      </c>
      <c r="E115" s="131"/>
      <c r="F115" s="131">
        <f>D115*E115</f>
        <v>0</v>
      </c>
    </row>
    <row r="116" spans="1:6">
      <c r="A116" s="22"/>
      <c r="D116" s="146"/>
      <c r="E116" s="147"/>
      <c r="F116" s="131"/>
    </row>
    <row r="117" spans="1:6" ht="25.5">
      <c r="A117" s="39" t="s">
        <v>119</v>
      </c>
      <c r="B117" s="24" t="s">
        <v>144</v>
      </c>
      <c r="C117" s="11"/>
      <c r="D117" s="138"/>
      <c r="E117" s="138"/>
      <c r="F117" s="138"/>
    </row>
    <row r="118" spans="1:6" ht="13.5">
      <c r="A118" s="39"/>
      <c r="B118" s="24" t="s">
        <v>173</v>
      </c>
      <c r="C118" s="31" t="s">
        <v>37</v>
      </c>
      <c r="D118" s="151">
        <f>+((6.3+2.9)*0.5*0.4+(6.3+2.9)*0.8*0.4+0.85*0.6*0.4+0.5*0.6*0.4)*1.1</f>
        <v>5.62</v>
      </c>
      <c r="E118" s="131"/>
      <c r="F118" s="131">
        <f>D118*E118</f>
        <v>0</v>
      </c>
    </row>
    <row r="119" spans="1:6">
      <c r="A119" s="22"/>
      <c r="D119" s="146"/>
      <c r="E119" s="147"/>
      <c r="F119" s="131"/>
    </row>
    <row r="120" spans="1:6" ht="13.5">
      <c r="A120" s="39" t="s">
        <v>120</v>
      </c>
      <c r="B120" s="24" t="s">
        <v>145</v>
      </c>
      <c r="C120" s="11"/>
      <c r="D120" s="138"/>
      <c r="E120" s="138"/>
      <c r="F120" s="138"/>
    </row>
    <row r="121" spans="1:6" ht="13.5">
      <c r="A121" s="39"/>
      <c r="B121" s="24" t="s">
        <v>94</v>
      </c>
      <c r="C121" s="31" t="s">
        <v>37</v>
      </c>
      <c r="D121" s="151">
        <f>+(2.6*2+3.2)*0.2*0.25+5*0.3*0.25+4*0.2*1.5</f>
        <v>2</v>
      </c>
      <c r="E121" s="131"/>
      <c r="F121" s="131">
        <f>D121*E121</f>
        <v>0</v>
      </c>
    </row>
    <row r="122" spans="1:6" ht="13.5">
      <c r="A122" s="22"/>
      <c r="B122" s="24" t="s">
        <v>96</v>
      </c>
      <c r="C122" s="31" t="s">
        <v>37</v>
      </c>
      <c r="D122" s="146">
        <f>5*0.2*2</f>
        <v>2</v>
      </c>
      <c r="E122" s="131"/>
      <c r="F122" s="131">
        <f>D122*E122</f>
        <v>0</v>
      </c>
    </row>
    <row r="123" spans="1:6">
      <c r="A123" s="22"/>
      <c r="D123" s="146"/>
      <c r="E123" s="147"/>
      <c r="F123" s="131"/>
    </row>
    <row r="124" spans="1:6" ht="13.5">
      <c r="A124" s="22" t="s">
        <v>121</v>
      </c>
      <c r="B124" s="24" t="s">
        <v>146</v>
      </c>
      <c r="C124" s="11"/>
      <c r="D124" s="138"/>
      <c r="E124" s="138"/>
      <c r="F124" s="138"/>
    </row>
    <row r="125" spans="1:6" ht="13.5">
      <c r="A125" s="22"/>
      <c r="B125" s="24" t="s">
        <v>95</v>
      </c>
      <c r="C125" s="31" t="s">
        <v>37</v>
      </c>
      <c r="D125" s="146">
        <f>6*3.6*0.1+1.3*2.4*0.1</f>
        <v>2.4700000000000002</v>
      </c>
      <c r="E125" s="131"/>
      <c r="F125" s="131">
        <f>D125*E125</f>
        <v>0</v>
      </c>
    </row>
    <row r="126" spans="1:6" ht="13.5">
      <c r="A126" s="22"/>
      <c r="B126" s="24" t="s">
        <v>97</v>
      </c>
      <c r="C126" s="31" t="s">
        <v>37</v>
      </c>
      <c r="D126" s="146">
        <f>0.2*0.2*2.8*6+(6*2+3.2*2+1.8*4)*0.2*0.2+(1.6+2)*0.2*0.2</f>
        <v>1.84</v>
      </c>
      <c r="E126" s="131"/>
      <c r="F126" s="131">
        <f>D126*E126</f>
        <v>0</v>
      </c>
    </row>
    <row r="127" spans="1:6" ht="13.5">
      <c r="A127" s="22"/>
      <c r="B127" s="24" t="s">
        <v>103</v>
      </c>
      <c r="C127" s="31" t="s">
        <v>37</v>
      </c>
      <c r="D127" s="146">
        <f>6*0.45*0.2+3.5*2*0.25*0.2</f>
        <v>0.89</v>
      </c>
      <c r="E127" s="131"/>
      <c r="F127" s="131">
        <f>D127*E127</f>
        <v>0</v>
      </c>
    </row>
    <row r="128" spans="1:6">
      <c r="A128" s="22"/>
      <c r="D128" s="146"/>
      <c r="E128" s="147"/>
      <c r="F128" s="131"/>
    </row>
    <row r="129" spans="1:6">
      <c r="A129" s="22" t="s">
        <v>122</v>
      </c>
      <c r="B129" s="24" t="s">
        <v>147</v>
      </c>
      <c r="C129" s="31" t="s">
        <v>1</v>
      </c>
      <c r="D129" s="151">
        <v>1000</v>
      </c>
      <c r="E129" s="131"/>
      <c r="F129" s="131">
        <f>D129*E129</f>
        <v>0</v>
      </c>
    </row>
    <row r="130" spans="1:6">
      <c r="A130" s="22"/>
      <c r="C130" s="43"/>
      <c r="D130" s="151"/>
      <c r="E130" s="147"/>
      <c r="F130" s="131"/>
    </row>
    <row r="131" spans="1:6">
      <c r="A131" s="22" t="s">
        <v>123</v>
      </c>
      <c r="B131" s="24" t="s">
        <v>44</v>
      </c>
      <c r="C131" s="31" t="s">
        <v>1</v>
      </c>
      <c r="D131" s="151">
        <v>200</v>
      </c>
      <c r="E131" s="131"/>
      <c r="F131" s="131">
        <f>D131*E131</f>
        <v>0</v>
      </c>
    </row>
    <row r="132" spans="1:6" s="21" customFormat="1">
      <c r="A132" s="22"/>
      <c r="B132" s="24"/>
      <c r="C132" s="43"/>
      <c r="D132" s="151"/>
      <c r="E132" s="147"/>
      <c r="F132" s="131"/>
    </row>
    <row r="133" spans="1:6" ht="13.5">
      <c r="A133" s="22" t="s">
        <v>124</v>
      </c>
      <c r="B133" s="24" t="s">
        <v>148</v>
      </c>
      <c r="C133" s="31" t="s">
        <v>1</v>
      </c>
      <c r="D133" s="151">
        <v>250</v>
      </c>
      <c r="E133" s="131"/>
      <c r="F133" s="131">
        <f>D133*E133</f>
        <v>0</v>
      </c>
    </row>
    <row r="134" spans="1:6">
      <c r="A134" s="22"/>
      <c r="D134" s="146"/>
      <c r="E134" s="147"/>
      <c r="F134" s="131"/>
    </row>
    <row r="135" spans="1:6">
      <c r="A135" s="29"/>
      <c r="B135" s="30" t="s">
        <v>2</v>
      </c>
      <c r="C135" s="5"/>
      <c r="D135" s="155"/>
      <c r="E135" s="156"/>
      <c r="F135" s="157">
        <f>SUM(F112:F133)</f>
        <v>0</v>
      </c>
    </row>
    <row r="136" spans="1:6">
      <c r="A136" s="22"/>
      <c r="D136" s="146"/>
      <c r="E136" s="147"/>
      <c r="F136" s="131"/>
    </row>
    <row r="137" spans="1:6">
      <c r="A137" s="22"/>
      <c r="D137" s="146"/>
      <c r="E137" s="147"/>
      <c r="F137" s="131"/>
    </row>
    <row r="138" spans="1:6" s="20" customFormat="1">
      <c r="A138" s="65" t="s">
        <v>132</v>
      </c>
      <c r="B138" s="66" t="s">
        <v>16</v>
      </c>
      <c r="C138" s="33"/>
      <c r="D138" s="158"/>
      <c r="E138" s="159"/>
      <c r="F138" s="161"/>
    </row>
    <row r="139" spans="1:6">
      <c r="A139" s="22"/>
      <c r="D139" s="146"/>
      <c r="E139" s="147"/>
      <c r="F139" s="131"/>
    </row>
    <row r="140" spans="1:6" ht="39" customHeight="1">
      <c r="A140" s="22" t="s">
        <v>117</v>
      </c>
      <c r="B140" s="24" t="s">
        <v>183</v>
      </c>
      <c r="C140" s="31" t="s">
        <v>37</v>
      </c>
      <c r="D140" s="146">
        <f>+(11.88*2+5.4*2*2.8)*0.2+3.2*1.1*0.3+5*2*0.2</f>
        <v>13.86</v>
      </c>
      <c r="E140" s="131"/>
      <c r="F140" s="131">
        <f>D140*E140</f>
        <v>0</v>
      </c>
    </row>
    <row r="141" spans="1:6">
      <c r="A141" s="22"/>
      <c r="D141" s="146"/>
      <c r="E141" s="147"/>
      <c r="F141" s="131"/>
    </row>
    <row r="142" spans="1:6" s="20" customFormat="1" ht="27.75" customHeight="1">
      <c r="A142" s="39" t="s">
        <v>118</v>
      </c>
      <c r="B142" s="24" t="s">
        <v>78</v>
      </c>
      <c r="C142" s="31" t="s">
        <v>140</v>
      </c>
      <c r="D142" s="146">
        <f>1.5*2.3</f>
        <v>3.45</v>
      </c>
      <c r="E142" s="131"/>
      <c r="F142" s="131">
        <f>D142*E142</f>
        <v>0</v>
      </c>
    </row>
    <row r="143" spans="1:6">
      <c r="A143" s="22"/>
      <c r="D143" s="146"/>
      <c r="E143" s="147"/>
      <c r="F143" s="131"/>
    </row>
    <row r="144" spans="1:6" s="20" customFormat="1" ht="37.5" customHeight="1">
      <c r="A144" s="39" t="s">
        <v>119</v>
      </c>
      <c r="B144" s="24" t="s">
        <v>175</v>
      </c>
      <c r="C144" s="41" t="s">
        <v>141</v>
      </c>
      <c r="D144" s="146">
        <f>6.3*2+4*2+1.5</f>
        <v>22.1</v>
      </c>
      <c r="E144" s="131"/>
      <c r="F144" s="131">
        <f>D144*E144</f>
        <v>0</v>
      </c>
    </row>
    <row r="145" spans="1:6">
      <c r="A145" s="22"/>
      <c r="D145" s="146"/>
      <c r="E145" s="147"/>
      <c r="F145" s="131"/>
    </row>
    <row r="146" spans="1:6" ht="27" customHeight="1">
      <c r="A146" s="22" t="s">
        <v>120</v>
      </c>
      <c r="B146" s="24" t="s">
        <v>174</v>
      </c>
      <c r="C146" s="31" t="s">
        <v>140</v>
      </c>
      <c r="D146" s="146">
        <f>3.8*4+6.1*1.8+3.2*1+4.2*1.7</f>
        <v>36.520000000000003</v>
      </c>
      <c r="E146" s="131"/>
      <c r="F146" s="131">
        <f>D146*E146</f>
        <v>0</v>
      </c>
    </row>
    <row r="147" spans="1:6">
      <c r="A147" s="22"/>
      <c r="D147" s="146"/>
      <c r="E147" s="146"/>
      <c r="F147" s="131"/>
    </row>
    <row r="148" spans="1:6" ht="27" customHeight="1">
      <c r="A148" s="22" t="s">
        <v>121</v>
      </c>
      <c r="B148" s="24" t="s">
        <v>176</v>
      </c>
      <c r="C148" s="31" t="s">
        <v>140</v>
      </c>
      <c r="D148" s="146">
        <f>5*2</f>
        <v>10</v>
      </c>
      <c r="E148" s="131"/>
      <c r="F148" s="131">
        <f>D148*E148</f>
        <v>0</v>
      </c>
    </row>
    <row r="149" spans="1:6">
      <c r="A149" s="22"/>
      <c r="D149" s="146"/>
      <c r="E149" s="146"/>
      <c r="F149" s="131"/>
    </row>
    <row r="150" spans="1:6" ht="38.25" customHeight="1">
      <c r="A150" s="22" t="s">
        <v>122</v>
      </c>
      <c r="B150" s="24" t="s">
        <v>177</v>
      </c>
      <c r="C150" s="31" t="s">
        <v>140</v>
      </c>
      <c r="D150" s="146">
        <f>3.5*3.4+4.1*1.8</f>
        <v>19.28</v>
      </c>
      <c r="E150" s="131"/>
      <c r="F150" s="131">
        <f>D150*E150</f>
        <v>0</v>
      </c>
    </row>
    <row r="151" spans="1:6">
      <c r="A151" s="22"/>
      <c r="D151" s="146"/>
      <c r="E151" s="146"/>
      <c r="F151" s="131"/>
    </row>
    <row r="152" spans="1:6" s="20" customFormat="1" ht="27" customHeight="1">
      <c r="A152" s="39" t="s">
        <v>123</v>
      </c>
      <c r="B152" s="40" t="s">
        <v>178</v>
      </c>
      <c r="C152" s="41" t="s">
        <v>140</v>
      </c>
      <c r="D152" s="146">
        <f>+(11.88*2+5.4*2*2.8)*1.1</f>
        <v>59.4</v>
      </c>
      <c r="E152" s="150"/>
      <c r="F152" s="131">
        <f>D152*E152</f>
        <v>0</v>
      </c>
    </row>
    <row r="153" spans="1:6">
      <c r="A153" s="22"/>
      <c r="D153" s="146"/>
      <c r="E153" s="146"/>
      <c r="F153" s="131"/>
    </row>
    <row r="154" spans="1:6" s="20" customFormat="1" ht="63.75" customHeight="1">
      <c r="A154" s="39" t="s">
        <v>124</v>
      </c>
      <c r="B154" s="24" t="s">
        <v>179</v>
      </c>
      <c r="C154" s="31" t="s">
        <v>140</v>
      </c>
      <c r="D154" s="146">
        <f>5.6*3.2</f>
        <v>17.920000000000002</v>
      </c>
      <c r="E154" s="131"/>
      <c r="F154" s="131">
        <f>D154*E154</f>
        <v>0</v>
      </c>
    </row>
    <row r="155" spans="1:6" s="20" customFormat="1">
      <c r="A155" s="39"/>
      <c r="B155" s="24"/>
      <c r="C155" s="1"/>
      <c r="D155" s="146"/>
      <c r="E155" s="146"/>
      <c r="F155" s="131"/>
    </row>
    <row r="156" spans="1:6" ht="24">
      <c r="A156" s="22" t="s">
        <v>125</v>
      </c>
      <c r="B156" s="24" t="s">
        <v>180</v>
      </c>
      <c r="C156" s="31" t="s">
        <v>140</v>
      </c>
      <c r="D156" s="146">
        <f>2.3*1.3</f>
        <v>2.99</v>
      </c>
      <c r="E156" s="131"/>
      <c r="F156" s="131">
        <f>D156*E156</f>
        <v>0</v>
      </c>
    </row>
    <row r="157" spans="1:6">
      <c r="A157" s="22"/>
      <c r="D157" s="146"/>
      <c r="E157" s="146"/>
      <c r="F157" s="131"/>
    </row>
    <row r="158" spans="1:6" ht="102" customHeight="1">
      <c r="A158" s="22" t="s">
        <v>126</v>
      </c>
      <c r="B158" s="24" t="s">
        <v>181</v>
      </c>
      <c r="C158" s="31" t="s">
        <v>4</v>
      </c>
      <c r="D158" s="146">
        <v>1</v>
      </c>
      <c r="E158" s="131"/>
      <c r="F158" s="131">
        <f>D158*E158</f>
        <v>0</v>
      </c>
    </row>
    <row r="159" spans="1:6">
      <c r="A159" s="22"/>
      <c r="D159" s="146"/>
      <c r="E159" s="146"/>
      <c r="F159" s="131"/>
    </row>
    <row r="160" spans="1:6">
      <c r="A160" s="39" t="s">
        <v>127</v>
      </c>
      <c r="B160" s="24" t="s">
        <v>76</v>
      </c>
      <c r="C160" s="31"/>
      <c r="D160" s="151"/>
      <c r="E160" s="131"/>
      <c r="F160" s="131"/>
    </row>
    <row r="161" spans="1:6">
      <c r="A161" s="6"/>
      <c r="B161" s="7" t="s">
        <v>64</v>
      </c>
      <c r="C161" s="31" t="s">
        <v>63</v>
      </c>
      <c r="D161" s="151">
        <v>20</v>
      </c>
      <c r="E161" s="131"/>
      <c r="F161" s="131">
        <f>D161*E161</f>
        <v>0</v>
      </c>
    </row>
    <row r="162" spans="1:6">
      <c r="A162" s="6"/>
      <c r="B162" s="7" t="s">
        <v>65</v>
      </c>
      <c r="C162" s="31" t="s">
        <v>63</v>
      </c>
      <c r="D162" s="151">
        <v>20</v>
      </c>
      <c r="E162" s="131"/>
      <c r="F162" s="131">
        <f>D162*E162</f>
        <v>0</v>
      </c>
    </row>
    <row r="163" spans="1:6">
      <c r="A163" s="22"/>
      <c r="C163" s="42"/>
      <c r="D163" s="146"/>
      <c r="E163" s="146"/>
      <c r="F163" s="131"/>
    </row>
    <row r="164" spans="1:6">
      <c r="A164" s="29"/>
      <c r="B164" s="30" t="s">
        <v>5</v>
      </c>
      <c r="C164" s="5"/>
      <c r="D164" s="155"/>
      <c r="E164" s="156"/>
      <c r="F164" s="157">
        <f>SUM(F140:F162)</f>
        <v>0</v>
      </c>
    </row>
    <row r="165" spans="1:6">
      <c r="A165" s="22"/>
      <c r="D165" s="146"/>
      <c r="E165" s="147"/>
      <c r="F165" s="131"/>
    </row>
    <row r="166" spans="1:6">
      <c r="A166" s="22"/>
      <c r="D166" s="146"/>
      <c r="E166" s="147"/>
      <c r="F166" s="131"/>
    </row>
    <row r="167" spans="1:6">
      <c r="A167" s="65" t="s">
        <v>133</v>
      </c>
      <c r="B167" s="66" t="s">
        <v>18</v>
      </c>
      <c r="C167" s="67"/>
      <c r="D167" s="158"/>
      <c r="E167" s="158"/>
      <c r="F167" s="162"/>
    </row>
    <row r="168" spans="1:6">
      <c r="A168" s="22"/>
      <c r="D168" s="146"/>
      <c r="E168" s="147"/>
      <c r="F168" s="131"/>
    </row>
    <row r="169" spans="1:6" ht="28.5" customHeight="1">
      <c r="A169" s="44" t="s">
        <v>117</v>
      </c>
      <c r="B169" s="24" t="s">
        <v>182</v>
      </c>
      <c r="C169" s="31" t="s">
        <v>140</v>
      </c>
      <c r="D169" s="151">
        <f>+(6.3+3.9+2.3+5.3+2.9+2)*0.4+(2.6*2+3.6)*0.25*2+5*0.25*2+1.5*0.25*2+5*0.4*2</f>
        <v>20.73</v>
      </c>
      <c r="E169" s="131"/>
      <c r="F169" s="131">
        <f>D169*E169</f>
        <v>0</v>
      </c>
    </row>
    <row r="170" spans="1:6">
      <c r="A170" s="22"/>
      <c r="D170" s="146"/>
      <c r="E170" s="147"/>
      <c r="F170" s="131"/>
    </row>
    <row r="171" spans="1:6" ht="13.5">
      <c r="A171" s="44" t="s">
        <v>118</v>
      </c>
      <c r="B171" s="24" t="s">
        <v>98</v>
      </c>
      <c r="C171" s="31" t="s">
        <v>140</v>
      </c>
      <c r="D171" s="151">
        <f>+(3.9+3.4)*0.6</f>
        <v>4.38</v>
      </c>
      <c r="E171" s="131"/>
      <c r="F171" s="131">
        <f>D171*E171</f>
        <v>0</v>
      </c>
    </row>
    <row r="172" spans="1:6">
      <c r="A172" s="22"/>
      <c r="D172" s="146"/>
      <c r="E172" s="147"/>
      <c r="F172" s="131"/>
    </row>
    <row r="173" spans="1:6" ht="13.5">
      <c r="A173" s="44" t="s">
        <v>119</v>
      </c>
      <c r="B173" s="24" t="s">
        <v>99</v>
      </c>
      <c r="C173" s="31" t="s">
        <v>140</v>
      </c>
      <c r="D173" s="151">
        <f>+(0.85*2+0.6*4+0.5*2)*0.4</f>
        <v>2.04</v>
      </c>
      <c r="E173" s="131"/>
      <c r="F173" s="131">
        <f>D173*E173</f>
        <v>0</v>
      </c>
    </row>
    <row r="174" spans="1:6">
      <c r="A174" s="44"/>
      <c r="C174" s="31"/>
      <c r="D174" s="151"/>
      <c r="E174" s="131"/>
      <c r="F174" s="131"/>
    </row>
    <row r="175" spans="1:6" ht="13.5">
      <c r="A175" s="22" t="s">
        <v>120</v>
      </c>
      <c r="B175" s="24" t="s">
        <v>66</v>
      </c>
      <c r="C175" s="31" t="s">
        <v>141</v>
      </c>
      <c r="D175" s="146">
        <f>6*2+5</f>
        <v>17</v>
      </c>
      <c r="E175" s="131"/>
      <c r="F175" s="131">
        <f>D175*E175</f>
        <v>0</v>
      </c>
    </row>
    <row r="176" spans="1:6">
      <c r="A176" s="22"/>
      <c r="C176" s="45"/>
      <c r="D176" s="146"/>
      <c r="E176" s="146"/>
      <c r="F176" s="131"/>
    </row>
    <row r="177" spans="1:6" ht="13.5">
      <c r="A177" s="22" t="s">
        <v>121</v>
      </c>
      <c r="B177" s="24" t="s">
        <v>67</v>
      </c>
      <c r="C177" s="31" t="s">
        <v>140</v>
      </c>
      <c r="D177" s="146">
        <f>5*2*2</f>
        <v>20</v>
      </c>
      <c r="E177" s="131"/>
      <c r="F177" s="131">
        <f>D177*E177</f>
        <v>0</v>
      </c>
    </row>
    <row r="178" spans="1:6">
      <c r="A178" s="22"/>
      <c r="C178" s="42"/>
      <c r="D178" s="146"/>
      <c r="E178" s="147"/>
      <c r="F178" s="131"/>
    </row>
    <row r="179" spans="1:6" ht="13.5">
      <c r="A179" s="22" t="s">
        <v>122</v>
      </c>
      <c r="B179" s="24" t="s">
        <v>100</v>
      </c>
      <c r="C179" s="31" t="s">
        <v>140</v>
      </c>
      <c r="D179" s="146">
        <f>4*1.2</f>
        <v>4.8</v>
      </c>
      <c r="E179" s="131"/>
      <c r="F179" s="131">
        <f>D179*E179</f>
        <v>0</v>
      </c>
    </row>
    <row r="180" spans="1:6">
      <c r="A180" s="22"/>
      <c r="C180" s="42"/>
      <c r="D180" s="146"/>
      <c r="E180" s="147"/>
      <c r="F180" s="131"/>
    </row>
    <row r="181" spans="1:6" ht="13.5">
      <c r="A181" s="22" t="s">
        <v>123</v>
      </c>
      <c r="B181" s="24" t="s">
        <v>101</v>
      </c>
      <c r="C181" s="31" t="s">
        <v>141</v>
      </c>
      <c r="D181" s="152">
        <f>+(6*2+3.6*2+1.5*4)*2</f>
        <v>50.4</v>
      </c>
      <c r="E181" s="131"/>
      <c r="F181" s="131">
        <f>D181*E181</f>
        <v>0</v>
      </c>
    </row>
    <row r="182" spans="1:6">
      <c r="A182" s="22"/>
      <c r="C182" s="46"/>
      <c r="D182" s="146"/>
      <c r="E182" s="146"/>
      <c r="F182" s="131"/>
    </row>
    <row r="183" spans="1:6" ht="13.5">
      <c r="A183" s="22" t="s">
        <v>124</v>
      </c>
      <c r="B183" s="24" t="s">
        <v>104</v>
      </c>
      <c r="C183" s="31" t="s">
        <v>141</v>
      </c>
      <c r="D183" s="152">
        <f>7*2</f>
        <v>14</v>
      </c>
      <c r="E183" s="131"/>
      <c r="F183" s="131">
        <f>D183*E183</f>
        <v>0</v>
      </c>
    </row>
    <row r="184" spans="1:6">
      <c r="A184" s="22"/>
      <c r="C184" s="31"/>
      <c r="D184" s="152"/>
      <c r="E184" s="131"/>
      <c r="F184" s="131"/>
    </row>
    <row r="185" spans="1:6" ht="13.5">
      <c r="A185" s="22" t="s">
        <v>125</v>
      </c>
      <c r="B185" s="24" t="s">
        <v>184</v>
      </c>
      <c r="C185" s="31" t="s">
        <v>140</v>
      </c>
      <c r="D185" s="146">
        <f>0.3*2.8*10</f>
        <v>8.4</v>
      </c>
      <c r="E185" s="131"/>
      <c r="F185" s="131">
        <f>D185*E185</f>
        <v>0</v>
      </c>
    </row>
    <row r="186" spans="1:6">
      <c r="A186" s="22"/>
      <c r="D186" s="146"/>
      <c r="E186" s="147"/>
      <c r="F186" s="131"/>
    </row>
    <row r="187" spans="1:6" ht="13.5">
      <c r="A187" s="39" t="s">
        <v>126</v>
      </c>
      <c r="B187" s="40" t="s">
        <v>102</v>
      </c>
      <c r="C187" s="31" t="s">
        <v>140</v>
      </c>
      <c r="D187" s="146">
        <f>+(1.6+2)*0.6</f>
        <v>2.16</v>
      </c>
      <c r="E187" s="131"/>
      <c r="F187" s="131">
        <f>D187*E187</f>
        <v>0</v>
      </c>
    </row>
    <row r="188" spans="1:6">
      <c r="A188" s="22"/>
      <c r="D188" s="146"/>
      <c r="E188" s="147"/>
      <c r="F188" s="131"/>
    </row>
    <row r="189" spans="1:6" ht="77.25" customHeight="1">
      <c r="A189" s="39" t="s">
        <v>127</v>
      </c>
      <c r="B189" s="24" t="s">
        <v>185</v>
      </c>
      <c r="C189" s="31" t="s">
        <v>140</v>
      </c>
      <c r="D189" s="146">
        <f>6.5*4.4</f>
        <v>28.6</v>
      </c>
      <c r="E189" s="131"/>
      <c r="F189" s="131">
        <f>D189*E189</f>
        <v>0</v>
      </c>
    </row>
    <row r="190" spans="1:6" s="20" customFormat="1">
      <c r="A190" s="22"/>
      <c r="B190" s="24"/>
      <c r="C190" s="1"/>
      <c r="D190" s="146"/>
      <c r="E190" s="146"/>
      <c r="F190" s="131"/>
    </row>
    <row r="191" spans="1:6" ht="27" customHeight="1">
      <c r="A191" s="22" t="s">
        <v>128</v>
      </c>
      <c r="B191" s="24" t="s">
        <v>68</v>
      </c>
      <c r="C191" s="31" t="s">
        <v>140</v>
      </c>
      <c r="D191" s="146">
        <f>2.35*6.5*2</f>
        <v>30.55</v>
      </c>
      <c r="E191" s="131"/>
      <c r="F191" s="131">
        <f>D191*E191</f>
        <v>0</v>
      </c>
    </row>
    <row r="192" spans="1:6">
      <c r="A192" s="22"/>
      <c r="D192" s="146"/>
      <c r="E192" s="146"/>
      <c r="F192" s="131"/>
    </row>
    <row r="193" spans="1:6" ht="24">
      <c r="A193" s="22" t="s">
        <v>129</v>
      </c>
      <c r="B193" s="24" t="s">
        <v>186</v>
      </c>
      <c r="C193" s="31" t="s">
        <v>140</v>
      </c>
      <c r="D193" s="151">
        <f>+D191</f>
        <v>30.55</v>
      </c>
      <c r="E193" s="131"/>
      <c r="F193" s="131">
        <f>D193*E193</f>
        <v>0</v>
      </c>
    </row>
    <row r="194" spans="1:6">
      <c r="A194" s="22"/>
      <c r="C194" s="31"/>
      <c r="D194" s="151"/>
      <c r="E194" s="131"/>
      <c r="F194" s="131"/>
    </row>
    <row r="195" spans="1:6" ht="27" customHeight="1">
      <c r="A195" s="22" t="s">
        <v>134</v>
      </c>
      <c r="B195" s="24" t="s">
        <v>69</v>
      </c>
      <c r="C195" s="31" t="s">
        <v>141</v>
      </c>
      <c r="D195" s="146">
        <f>2.35*2</f>
        <v>4.7</v>
      </c>
      <c r="E195" s="131"/>
      <c r="F195" s="131">
        <f>D195*E195</f>
        <v>0</v>
      </c>
    </row>
    <row r="196" spans="1:6">
      <c r="A196" s="22"/>
      <c r="C196" s="31"/>
      <c r="D196" s="146"/>
      <c r="E196" s="131"/>
      <c r="F196" s="131"/>
    </row>
    <row r="197" spans="1:6" ht="65.25" customHeight="1">
      <c r="A197" s="22" t="s">
        <v>135</v>
      </c>
      <c r="B197" s="24" t="s">
        <v>187</v>
      </c>
      <c r="C197" s="31" t="s">
        <v>140</v>
      </c>
      <c r="D197" s="151">
        <f>5.6*3.2</f>
        <v>17.920000000000002</v>
      </c>
      <c r="E197" s="131"/>
      <c r="F197" s="131">
        <f>D197*E197</f>
        <v>0</v>
      </c>
    </row>
    <row r="198" spans="1:6">
      <c r="A198" s="22"/>
      <c r="C198" s="31"/>
      <c r="D198" s="146"/>
      <c r="E198" s="146"/>
      <c r="F198" s="146"/>
    </row>
    <row r="199" spans="1:6">
      <c r="A199" s="29"/>
      <c r="B199" s="30" t="s">
        <v>6</v>
      </c>
      <c r="C199" s="5"/>
      <c r="D199" s="155"/>
      <c r="E199" s="156"/>
      <c r="F199" s="157">
        <f>SUM(F169:F197)</f>
        <v>0</v>
      </c>
    </row>
    <row r="200" spans="1:6">
      <c r="A200" s="22"/>
      <c r="D200" s="146"/>
      <c r="E200" s="147"/>
      <c r="F200" s="131"/>
    </row>
    <row r="201" spans="1:6" s="20" customFormat="1">
      <c r="A201" s="22"/>
      <c r="B201" s="24"/>
      <c r="C201" s="1"/>
      <c r="D201" s="146"/>
      <c r="E201" s="147"/>
      <c r="F201" s="131"/>
    </row>
    <row r="202" spans="1:6">
      <c r="A202" s="65" t="s">
        <v>136</v>
      </c>
      <c r="B202" s="66" t="s">
        <v>19</v>
      </c>
      <c r="C202" s="33"/>
      <c r="D202" s="158"/>
      <c r="E202" s="159"/>
      <c r="F202" s="160"/>
    </row>
    <row r="203" spans="1:6">
      <c r="A203" s="22"/>
      <c r="D203" s="146"/>
      <c r="E203" s="147"/>
      <c r="F203" s="131"/>
    </row>
    <row r="204" spans="1:6" ht="13.5">
      <c r="A204" s="22" t="s">
        <v>117</v>
      </c>
      <c r="B204" s="24" t="s">
        <v>149</v>
      </c>
      <c r="C204" s="31" t="s">
        <v>140</v>
      </c>
      <c r="D204" s="151">
        <f>D193</f>
        <v>30.55</v>
      </c>
      <c r="E204" s="131"/>
      <c r="F204" s="131">
        <f>D204*E204</f>
        <v>0</v>
      </c>
    </row>
    <row r="205" spans="1:6">
      <c r="A205" s="22"/>
      <c r="D205" s="146"/>
      <c r="E205" s="146"/>
      <c r="F205" s="131"/>
    </row>
    <row r="206" spans="1:6" ht="38.25" customHeight="1">
      <c r="A206" s="22" t="s">
        <v>118</v>
      </c>
      <c r="B206" s="24" t="s">
        <v>188</v>
      </c>
      <c r="C206" s="31" t="s">
        <v>140</v>
      </c>
      <c r="D206" s="151">
        <f>D204</f>
        <v>30.55</v>
      </c>
      <c r="E206" s="131"/>
      <c r="F206" s="131">
        <f>D206*E206</f>
        <v>0</v>
      </c>
    </row>
    <row r="207" spans="1:6">
      <c r="A207" s="22"/>
      <c r="D207" s="146"/>
      <c r="E207" s="146"/>
      <c r="F207" s="131"/>
    </row>
    <row r="208" spans="1:6" ht="37.5" customHeight="1">
      <c r="A208" s="39" t="s">
        <v>119</v>
      </c>
      <c r="B208" s="24" t="s">
        <v>189</v>
      </c>
      <c r="C208" s="31" t="s">
        <v>39</v>
      </c>
      <c r="D208" s="146">
        <v>6.6</v>
      </c>
      <c r="E208" s="131"/>
      <c r="F208" s="131">
        <f>D208*E208</f>
        <v>0</v>
      </c>
    </row>
    <row r="209" spans="1:6">
      <c r="A209" s="22"/>
      <c r="D209" s="146"/>
      <c r="E209" s="146"/>
      <c r="F209" s="131"/>
    </row>
    <row r="210" spans="1:6" ht="40.5" customHeight="1">
      <c r="A210" s="22" t="s">
        <v>120</v>
      </c>
      <c r="B210" s="40" t="s">
        <v>190</v>
      </c>
      <c r="C210" s="31" t="s">
        <v>4</v>
      </c>
      <c r="D210" s="151">
        <v>6</v>
      </c>
      <c r="E210" s="131"/>
      <c r="F210" s="131">
        <f>D210*E210</f>
        <v>0</v>
      </c>
    </row>
    <row r="211" spans="1:6">
      <c r="A211" s="22"/>
      <c r="C211" s="31"/>
      <c r="D211" s="146"/>
      <c r="E211" s="131"/>
      <c r="F211" s="131"/>
    </row>
    <row r="212" spans="1:6">
      <c r="A212" s="29"/>
      <c r="B212" s="30" t="s">
        <v>7</v>
      </c>
      <c r="C212" s="5"/>
      <c r="D212" s="155"/>
      <c r="E212" s="156"/>
      <c r="F212" s="157">
        <f>SUM(F204:F210)</f>
        <v>0</v>
      </c>
    </row>
    <row r="213" spans="1:6">
      <c r="A213" s="22"/>
      <c r="D213" s="146"/>
      <c r="E213" s="147"/>
      <c r="F213" s="131"/>
    </row>
    <row r="214" spans="1:6">
      <c r="A214" s="22"/>
      <c r="D214" s="146"/>
      <c r="E214" s="147"/>
      <c r="F214" s="131"/>
    </row>
    <row r="215" spans="1:6">
      <c r="A215" s="64" t="s">
        <v>137</v>
      </c>
      <c r="B215" s="30" t="s">
        <v>30</v>
      </c>
      <c r="C215" s="5"/>
      <c r="D215" s="155"/>
      <c r="E215" s="156"/>
      <c r="F215" s="161"/>
    </row>
    <row r="216" spans="1:6">
      <c r="A216" s="22"/>
      <c r="D216" s="146"/>
      <c r="E216" s="147"/>
      <c r="F216" s="131"/>
    </row>
    <row r="217" spans="1:6" ht="115.5" customHeight="1">
      <c r="A217" s="39" t="s">
        <v>117</v>
      </c>
      <c r="B217" s="40" t="s">
        <v>191</v>
      </c>
      <c r="C217" s="31" t="s">
        <v>140</v>
      </c>
      <c r="D217" s="146">
        <f>2.3*0.7*2+6.6*0.5*2</f>
        <v>9.82</v>
      </c>
      <c r="E217" s="131"/>
      <c r="F217" s="131">
        <f>D217*E217</f>
        <v>0</v>
      </c>
    </row>
    <row r="218" spans="1:6">
      <c r="A218" s="39"/>
      <c r="C218" s="31"/>
      <c r="D218" s="146"/>
      <c r="E218" s="131"/>
      <c r="F218" s="131"/>
    </row>
    <row r="219" spans="1:6" ht="126.75" customHeight="1">
      <c r="A219" s="39" t="s">
        <v>118</v>
      </c>
      <c r="B219" s="24" t="s">
        <v>192</v>
      </c>
      <c r="C219" s="31" t="s">
        <v>140</v>
      </c>
      <c r="D219" s="146">
        <f>6.16*3.3+13.84+4.2*2+2.3*3.3-D221</f>
        <v>36.29</v>
      </c>
      <c r="E219" s="131"/>
      <c r="F219" s="131">
        <f>D219*E219</f>
        <v>0</v>
      </c>
    </row>
    <row r="220" spans="1:6" s="20" customFormat="1">
      <c r="A220" s="22"/>
      <c r="B220" s="24"/>
      <c r="C220" s="1"/>
      <c r="D220" s="146"/>
      <c r="E220" s="146"/>
      <c r="F220" s="131"/>
    </row>
    <row r="221" spans="1:6" ht="111.75" customHeight="1">
      <c r="A221" s="39" t="s">
        <v>119</v>
      </c>
      <c r="B221" s="24" t="s">
        <v>193</v>
      </c>
      <c r="C221" s="31" t="s">
        <v>140</v>
      </c>
      <c r="D221" s="146">
        <f>6.16*1.3+3.56*1+2.3*1</f>
        <v>13.87</v>
      </c>
      <c r="E221" s="131"/>
      <c r="F221" s="131">
        <f>D221*E221</f>
        <v>0</v>
      </c>
    </row>
    <row r="222" spans="1:6" s="20" customFormat="1">
      <c r="A222" s="22"/>
      <c r="B222" s="24"/>
      <c r="C222" s="1"/>
      <c r="D222" s="146"/>
      <c r="E222" s="146"/>
      <c r="F222" s="131"/>
    </row>
    <row r="223" spans="1:6" ht="76.5" customHeight="1">
      <c r="A223" s="22" t="s">
        <v>120</v>
      </c>
      <c r="B223" s="24" t="s">
        <v>194</v>
      </c>
      <c r="C223" s="31" t="s">
        <v>140</v>
      </c>
      <c r="D223" s="146">
        <f>1.5*2.2*2+6*1.5*2</f>
        <v>24.6</v>
      </c>
      <c r="E223" s="131"/>
      <c r="F223" s="131">
        <f>D223*E223</f>
        <v>0</v>
      </c>
    </row>
    <row r="224" spans="1:6" s="20" customFormat="1">
      <c r="A224" s="22"/>
      <c r="B224" s="24"/>
      <c r="C224" s="1"/>
      <c r="D224" s="146"/>
      <c r="E224" s="146"/>
      <c r="F224" s="131"/>
    </row>
    <row r="225" spans="1:6" ht="63.75" customHeight="1">
      <c r="A225" s="22" t="s">
        <v>121</v>
      </c>
      <c r="B225" s="24" t="s">
        <v>195</v>
      </c>
      <c r="C225" s="31" t="s">
        <v>140</v>
      </c>
      <c r="D225" s="146">
        <f>5*1.6</f>
        <v>8</v>
      </c>
      <c r="E225" s="131"/>
      <c r="F225" s="131">
        <f>D225*E225</f>
        <v>0</v>
      </c>
    </row>
    <row r="226" spans="1:6" s="20" customFormat="1">
      <c r="A226" s="22"/>
      <c r="B226" s="24"/>
      <c r="C226" s="1"/>
      <c r="D226" s="146"/>
      <c r="E226" s="146"/>
      <c r="F226" s="131"/>
    </row>
    <row r="227" spans="1:6" ht="76.5" customHeight="1">
      <c r="A227" s="22" t="s">
        <v>122</v>
      </c>
      <c r="B227" s="24" t="s">
        <v>196</v>
      </c>
      <c r="C227" s="31" t="s">
        <v>140</v>
      </c>
      <c r="D227" s="146">
        <f>6*1.8</f>
        <v>10.8</v>
      </c>
      <c r="E227" s="131"/>
      <c r="F227" s="131">
        <f>D227*E227</f>
        <v>0</v>
      </c>
    </row>
    <row r="228" spans="1:6">
      <c r="A228" s="22"/>
      <c r="B228" s="47"/>
      <c r="D228" s="146"/>
      <c r="E228" s="146"/>
      <c r="F228" s="131"/>
    </row>
    <row r="229" spans="1:6">
      <c r="A229" s="29"/>
      <c r="B229" s="30" t="s">
        <v>31</v>
      </c>
      <c r="C229" s="5"/>
      <c r="D229" s="155"/>
      <c r="E229" s="156"/>
      <c r="F229" s="157">
        <f>SUM(F217:F227)</f>
        <v>0</v>
      </c>
    </row>
    <row r="230" spans="1:6">
      <c r="A230" s="22"/>
      <c r="D230" s="146"/>
      <c r="E230" s="147"/>
      <c r="F230" s="131"/>
    </row>
    <row r="231" spans="1:6" s="20" customFormat="1">
      <c r="A231" s="22"/>
      <c r="B231" s="24"/>
      <c r="C231" s="1"/>
      <c r="D231" s="146"/>
      <c r="E231" s="147"/>
      <c r="F231" s="131"/>
    </row>
    <row r="232" spans="1:6">
      <c r="A232" s="65" t="s">
        <v>138</v>
      </c>
      <c r="B232" s="66" t="s">
        <v>29</v>
      </c>
      <c r="C232" s="33"/>
      <c r="D232" s="158"/>
      <c r="E232" s="159"/>
      <c r="F232" s="161"/>
    </row>
    <row r="233" spans="1:6">
      <c r="A233" s="22"/>
      <c r="D233" s="146"/>
      <c r="E233" s="147"/>
      <c r="F233" s="131"/>
    </row>
    <row r="234" spans="1:6" ht="39" customHeight="1">
      <c r="A234" s="44" t="s">
        <v>117</v>
      </c>
      <c r="B234" s="24" t="s">
        <v>70</v>
      </c>
      <c r="C234" s="31" t="s">
        <v>37</v>
      </c>
      <c r="D234" s="151">
        <f>+(4+7+11)*0.6*1</f>
        <v>13.2</v>
      </c>
      <c r="E234" s="131"/>
      <c r="F234" s="131">
        <f>D234*E234</f>
        <v>0</v>
      </c>
    </row>
    <row r="235" spans="1:6">
      <c r="A235" s="44"/>
      <c r="B235" s="48"/>
      <c r="C235" s="42"/>
      <c r="D235" s="146"/>
      <c r="E235" s="146"/>
      <c r="F235" s="131"/>
    </row>
    <row r="236" spans="1:6" ht="13.5">
      <c r="A236" s="44" t="s">
        <v>118</v>
      </c>
      <c r="B236" s="24" t="s">
        <v>71</v>
      </c>
      <c r="C236" s="31" t="s">
        <v>37</v>
      </c>
      <c r="D236" s="151">
        <f>+D234*0.7</f>
        <v>9.24</v>
      </c>
      <c r="E236" s="131"/>
      <c r="F236" s="131">
        <f>D236*E236</f>
        <v>0</v>
      </c>
    </row>
    <row r="237" spans="1:6" s="20" customFormat="1">
      <c r="A237" s="22"/>
      <c r="B237" s="24"/>
      <c r="C237" s="42"/>
      <c r="D237" s="146"/>
      <c r="E237" s="146"/>
      <c r="F237" s="131"/>
    </row>
    <row r="238" spans="1:6" ht="36">
      <c r="A238" s="39" t="s">
        <v>119</v>
      </c>
      <c r="B238" s="24" t="s">
        <v>105</v>
      </c>
      <c r="C238" s="42"/>
      <c r="D238" s="151"/>
      <c r="E238" s="152"/>
      <c r="F238" s="131"/>
    </row>
    <row r="239" spans="1:6">
      <c r="A239" s="22"/>
      <c r="B239" s="24" t="s">
        <v>40</v>
      </c>
      <c r="C239" s="31" t="s">
        <v>39</v>
      </c>
      <c r="D239" s="146">
        <f>6.5+1.5+3</f>
        <v>11</v>
      </c>
      <c r="E239" s="131"/>
      <c r="F239" s="131">
        <f>D239*E239</f>
        <v>0</v>
      </c>
    </row>
    <row r="240" spans="1:6">
      <c r="A240" s="22"/>
      <c r="D240" s="146"/>
      <c r="E240" s="147"/>
      <c r="F240" s="131"/>
    </row>
    <row r="241" spans="1:6" ht="24">
      <c r="A241" s="39" t="s">
        <v>120</v>
      </c>
      <c r="B241" s="24" t="s">
        <v>79</v>
      </c>
      <c r="C241" s="42"/>
      <c r="D241" s="151"/>
      <c r="E241" s="152"/>
      <c r="F241" s="131"/>
    </row>
    <row r="242" spans="1:6">
      <c r="A242" s="22"/>
      <c r="B242" s="24" t="s">
        <v>40</v>
      </c>
      <c r="C242" s="31" t="s">
        <v>39</v>
      </c>
      <c r="D242" s="146">
        <f>4+6+12</f>
        <v>22</v>
      </c>
      <c r="E242" s="131"/>
      <c r="F242" s="131">
        <f>D242*E242</f>
        <v>0</v>
      </c>
    </row>
    <row r="243" spans="1:6">
      <c r="A243" s="22"/>
      <c r="C243" s="31"/>
      <c r="D243" s="146"/>
      <c r="E243" s="131"/>
      <c r="F243" s="131"/>
    </row>
    <row r="244" spans="1:6" ht="24">
      <c r="A244" s="22" t="s">
        <v>121</v>
      </c>
      <c r="B244" s="24" t="s">
        <v>77</v>
      </c>
      <c r="D244" s="146"/>
      <c r="E244" s="147"/>
      <c r="F244" s="131"/>
    </row>
    <row r="245" spans="1:6">
      <c r="A245" s="22"/>
      <c r="B245" s="24" t="s">
        <v>40</v>
      </c>
      <c r="C245" s="31" t="s">
        <v>39</v>
      </c>
      <c r="D245" s="146">
        <f>10+4+4</f>
        <v>18</v>
      </c>
      <c r="E245" s="131"/>
      <c r="F245" s="131">
        <f>D245*E245</f>
        <v>0</v>
      </c>
    </row>
    <row r="246" spans="1:6">
      <c r="A246" s="22"/>
      <c r="D246" s="146"/>
      <c r="E246" s="147"/>
      <c r="F246" s="131"/>
    </row>
    <row r="247" spans="1:6" ht="51.75" customHeight="1">
      <c r="A247" s="22" t="s">
        <v>122</v>
      </c>
      <c r="B247" s="24" t="s">
        <v>199</v>
      </c>
      <c r="C247" s="31" t="s">
        <v>4</v>
      </c>
      <c r="D247" s="146">
        <v>1</v>
      </c>
      <c r="E247" s="131"/>
      <c r="F247" s="131">
        <f>D247*E247</f>
        <v>0</v>
      </c>
    </row>
    <row r="248" spans="1:6">
      <c r="A248" s="22"/>
      <c r="D248" s="146"/>
      <c r="E248" s="147"/>
      <c r="F248" s="131"/>
    </row>
    <row r="249" spans="1:6" ht="40.5" customHeight="1">
      <c r="A249" s="22" t="s">
        <v>123</v>
      </c>
      <c r="B249" s="24" t="s">
        <v>198</v>
      </c>
      <c r="C249" s="31" t="s">
        <v>4</v>
      </c>
      <c r="D249" s="146">
        <v>1</v>
      </c>
      <c r="E249" s="131"/>
      <c r="F249" s="131">
        <f>D249*E249</f>
        <v>0</v>
      </c>
    </row>
    <row r="250" spans="1:6">
      <c r="A250" s="22"/>
      <c r="D250" s="146"/>
      <c r="E250" s="147"/>
      <c r="F250" s="131"/>
    </row>
    <row r="251" spans="1:6">
      <c r="A251" s="22" t="s">
        <v>124</v>
      </c>
      <c r="B251" s="24" t="s">
        <v>106</v>
      </c>
      <c r="C251" s="31" t="s">
        <v>4</v>
      </c>
      <c r="D251" s="146">
        <v>1</v>
      </c>
      <c r="E251" s="131"/>
      <c r="F251" s="131">
        <f>D251*E251</f>
        <v>0</v>
      </c>
    </row>
    <row r="252" spans="1:6">
      <c r="A252" s="22"/>
      <c r="D252" s="146"/>
      <c r="E252" s="147"/>
      <c r="F252" s="131"/>
    </row>
    <row r="253" spans="1:6" ht="27" customHeight="1">
      <c r="A253" s="22" t="s">
        <v>125</v>
      </c>
      <c r="B253" s="24" t="s">
        <v>197</v>
      </c>
      <c r="C253" s="31" t="s">
        <v>4</v>
      </c>
      <c r="D253" s="146">
        <v>2</v>
      </c>
      <c r="E253" s="131"/>
      <c r="F253" s="131">
        <f>D253*E253</f>
        <v>0</v>
      </c>
    </row>
    <row r="254" spans="1:6">
      <c r="A254" s="22"/>
      <c r="D254" s="146"/>
      <c r="E254" s="147"/>
      <c r="F254" s="131"/>
    </row>
    <row r="255" spans="1:6">
      <c r="A255" s="22" t="s">
        <v>126</v>
      </c>
      <c r="B255" s="24" t="s">
        <v>107</v>
      </c>
      <c r="C255" s="31" t="s">
        <v>4</v>
      </c>
      <c r="D255" s="146">
        <v>1</v>
      </c>
      <c r="E255" s="131"/>
      <c r="F255" s="131">
        <f>D255*E255</f>
        <v>0</v>
      </c>
    </row>
    <row r="256" spans="1:6">
      <c r="A256" s="22"/>
      <c r="D256" s="146"/>
      <c r="E256" s="146"/>
      <c r="F256" s="131"/>
    </row>
    <row r="257" spans="1:6">
      <c r="A257" s="29"/>
      <c r="B257" s="30" t="s">
        <v>8</v>
      </c>
      <c r="C257" s="5"/>
      <c r="D257" s="155"/>
      <c r="E257" s="156"/>
      <c r="F257" s="157">
        <f>SUM(F234:F255)</f>
        <v>0</v>
      </c>
    </row>
    <row r="258" spans="1:6">
      <c r="A258" s="22"/>
      <c r="D258" s="146"/>
      <c r="E258" s="147"/>
      <c r="F258" s="131"/>
    </row>
    <row r="259" spans="1:6">
      <c r="A259" s="22"/>
      <c r="D259" s="146"/>
      <c r="E259" s="147"/>
      <c r="F259" s="131"/>
    </row>
    <row r="260" spans="1:6">
      <c r="A260" s="65" t="s">
        <v>139</v>
      </c>
      <c r="B260" s="66" t="s">
        <v>27</v>
      </c>
      <c r="C260" s="33"/>
      <c r="D260" s="158"/>
      <c r="E260" s="159"/>
      <c r="F260" s="161"/>
    </row>
    <row r="261" spans="1:6" s="20" customFormat="1">
      <c r="A261" s="22"/>
      <c r="B261" s="24"/>
      <c r="C261" s="1"/>
      <c r="D261" s="146"/>
      <c r="E261" s="147"/>
      <c r="F261" s="131"/>
    </row>
    <row r="262" spans="1:6" ht="24">
      <c r="A262" s="22" t="s">
        <v>117</v>
      </c>
      <c r="B262" s="24" t="s">
        <v>200</v>
      </c>
      <c r="C262" s="31" t="s">
        <v>37</v>
      </c>
      <c r="D262" s="146">
        <f>5.3*2.8*0.3</f>
        <v>4.45</v>
      </c>
      <c r="E262" s="131"/>
      <c r="F262" s="131">
        <f>D262*E262</f>
        <v>0</v>
      </c>
    </row>
    <row r="263" spans="1:6">
      <c r="A263" s="22"/>
      <c r="D263" s="146"/>
      <c r="E263" s="147"/>
      <c r="F263" s="131"/>
    </row>
    <row r="264" spans="1:6" ht="13.5">
      <c r="A264" s="22" t="s">
        <v>118</v>
      </c>
      <c r="B264" s="24" t="s">
        <v>72</v>
      </c>
      <c r="C264" s="31" t="s">
        <v>140</v>
      </c>
      <c r="D264" s="146">
        <f>5.3*3</f>
        <v>15.9</v>
      </c>
      <c r="E264" s="131"/>
      <c r="F264" s="131">
        <f>D264*E264</f>
        <v>0</v>
      </c>
    </row>
    <row r="265" spans="1:6">
      <c r="A265" s="22"/>
      <c r="D265" s="146"/>
      <c r="E265" s="147"/>
      <c r="F265" s="131"/>
    </row>
    <row r="266" spans="1:6">
      <c r="A266" s="22" t="s">
        <v>119</v>
      </c>
      <c r="B266" s="24" t="s">
        <v>201</v>
      </c>
      <c r="C266" s="31" t="s">
        <v>39</v>
      </c>
      <c r="D266" s="146">
        <v>5</v>
      </c>
      <c r="E266" s="131"/>
      <c r="F266" s="131">
        <f>D266*E266</f>
        <v>0</v>
      </c>
    </row>
    <row r="267" spans="1:6">
      <c r="A267" s="22"/>
      <c r="D267" s="146"/>
      <c r="E267" s="147"/>
      <c r="F267" s="131"/>
    </row>
    <row r="268" spans="1:6">
      <c r="A268" s="22" t="s">
        <v>120</v>
      </c>
      <c r="B268" s="24" t="s">
        <v>202</v>
      </c>
      <c r="C268" s="31" t="s">
        <v>39</v>
      </c>
      <c r="D268" s="146">
        <v>7</v>
      </c>
      <c r="E268" s="131"/>
      <c r="F268" s="131">
        <f>D268*E268</f>
        <v>0</v>
      </c>
    </row>
    <row r="269" spans="1:6">
      <c r="A269" s="22"/>
      <c r="D269" s="146"/>
      <c r="E269" s="147"/>
      <c r="F269" s="131"/>
    </row>
    <row r="270" spans="1:6" ht="65.25" customHeight="1">
      <c r="A270" s="39" t="s">
        <v>121</v>
      </c>
      <c r="B270" s="24" t="s">
        <v>203</v>
      </c>
      <c r="C270" s="31" t="s">
        <v>140</v>
      </c>
      <c r="D270" s="146">
        <f>+D264</f>
        <v>15.9</v>
      </c>
      <c r="E270" s="131"/>
      <c r="F270" s="131">
        <f>D270*E270</f>
        <v>0</v>
      </c>
    </row>
    <row r="271" spans="1:6">
      <c r="A271" s="22"/>
      <c r="D271" s="146"/>
      <c r="E271" s="147"/>
      <c r="F271" s="131"/>
    </row>
    <row r="272" spans="1:6" ht="40.5" customHeight="1">
      <c r="A272" s="39" t="s">
        <v>122</v>
      </c>
      <c r="B272" s="24" t="s">
        <v>204</v>
      </c>
      <c r="C272" s="31" t="s">
        <v>140</v>
      </c>
      <c r="D272" s="146">
        <v>2.5</v>
      </c>
      <c r="E272" s="131"/>
      <c r="F272" s="131">
        <f>D272*E272</f>
        <v>0</v>
      </c>
    </row>
    <row r="273" spans="1:6">
      <c r="A273" s="22"/>
      <c r="D273" s="146"/>
      <c r="E273" s="147"/>
      <c r="F273" s="131"/>
    </row>
    <row r="274" spans="1:6" ht="42.75" customHeight="1">
      <c r="A274" s="22" t="s">
        <v>123</v>
      </c>
      <c r="B274" s="24" t="s">
        <v>205</v>
      </c>
      <c r="C274" s="31" t="s">
        <v>37</v>
      </c>
      <c r="D274" s="151">
        <f>7*1.5*0.2</f>
        <v>2.1</v>
      </c>
      <c r="E274" s="131"/>
      <c r="F274" s="131">
        <f>D274*E274</f>
        <v>0</v>
      </c>
    </row>
    <row r="275" spans="1:6">
      <c r="A275" s="22"/>
      <c r="C275" s="31"/>
      <c r="D275" s="151"/>
      <c r="E275" s="131"/>
      <c r="F275" s="131"/>
    </row>
    <row r="276" spans="1:6" ht="27.75" customHeight="1">
      <c r="A276" s="22" t="s">
        <v>124</v>
      </c>
      <c r="B276" s="24" t="s">
        <v>108</v>
      </c>
      <c r="C276" s="31" t="s">
        <v>140</v>
      </c>
      <c r="D276" s="146">
        <f>5*4</f>
        <v>20</v>
      </c>
      <c r="E276" s="131"/>
      <c r="F276" s="131">
        <f>D276*E276</f>
        <v>0</v>
      </c>
    </row>
    <row r="277" spans="1:6">
      <c r="A277" s="22"/>
      <c r="D277" s="146"/>
      <c r="E277" s="147"/>
      <c r="F277" s="131"/>
    </row>
    <row r="278" spans="1:6">
      <c r="A278" s="29"/>
      <c r="B278" s="30" t="s">
        <v>28</v>
      </c>
      <c r="C278" s="5"/>
      <c r="D278" s="155"/>
      <c r="E278" s="156"/>
      <c r="F278" s="157">
        <f>SUM(F262:F276)</f>
        <v>0</v>
      </c>
    </row>
    <row r="279" spans="1:6">
      <c r="A279" s="22"/>
      <c r="D279" s="146"/>
      <c r="E279" s="147"/>
      <c r="F279" s="131"/>
    </row>
    <row r="280" spans="1:6">
      <c r="A280" s="22"/>
      <c r="D280" s="146"/>
      <c r="E280" s="147"/>
      <c r="F280" s="131"/>
    </row>
    <row r="281" spans="1:6">
      <c r="A281" s="22"/>
      <c r="D281" s="146"/>
      <c r="E281" s="147"/>
      <c r="F281" s="131"/>
    </row>
    <row r="282" spans="1:6">
      <c r="A282" s="68"/>
      <c r="B282" s="32" t="s">
        <v>20</v>
      </c>
      <c r="C282" s="33"/>
      <c r="D282" s="158"/>
      <c r="E282" s="158"/>
      <c r="F282" s="160"/>
    </row>
    <row r="283" spans="1:6">
      <c r="A283" s="49"/>
      <c r="B283" s="50"/>
      <c r="C283" s="42"/>
      <c r="D283" s="151"/>
      <c r="E283" s="151"/>
      <c r="F283" s="150"/>
    </row>
    <row r="284" spans="1:6" s="20" customFormat="1">
      <c r="A284" s="22"/>
      <c r="B284" s="24"/>
      <c r="C284" s="1"/>
      <c r="D284" s="146"/>
      <c r="E284" s="146"/>
      <c r="F284" s="131"/>
    </row>
    <row r="285" spans="1:6">
      <c r="A285" s="64" t="s">
        <v>116</v>
      </c>
      <c r="B285" s="30" t="s">
        <v>21</v>
      </c>
      <c r="C285" s="5"/>
      <c r="D285" s="155"/>
      <c r="E285" s="155"/>
      <c r="F285" s="161"/>
    </row>
    <row r="286" spans="1:6">
      <c r="A286" s="22"/>
      <c r="D286" s="146"/>
      <c r="E286" s="146"/>
      <c r="F286" s="131"/>
    </row>
    <row r="287" spans="1:6" s="20" customFormat="1" ht="27" customHeight="1">
      <c r="A287" s="39"/>
      <c r="B287" s="40" t="s">
        <v>206</v>
      </c>
      <c r="C287" s="42"/>
      <c r="D287" s="151"/>
      <c r="E287" s="151"/>
      <c r="F287" s="150"/>
    </row>
    <row r="288" spans="1:6" s="20" customFormat="1">
      <c r="A288" s="39"/>
      <c r="B288" s="40"/>
      <c r="C288" s="42"/>
      <c r="D288" s="151"/>
      <c r="E288" s="151"/>
      <c r="F288" s="150"/>
    </row>
    <row r="289" spans="1:6" s="20" customFormat="1" ht="39" customHeight="1">
      <c r="A289" s="39" t="s">
        <v>117</v>
      </c>
      <c r="B289" s="40" t="s">
        <v>207</v>
      </c>
      <c r="C289" s="41" t="s">
        <v>39</v>
      </c>
      <c r="D289" s="151">
        <f>6.6*2</f>
        <v>13.2</v>
      </c>
      <c r="E289" s="150"/>
      <c r="F289" s="131">
        <f>D289*E289</f>
        <v>0</v>
      </c>
    </row>
    <row r="290" spans="1:6">
      <c r="A290" s="22"/>
      <c r="D290" s="146"/>
      <c r="E290" s="131"/>
      <c r="F290" s="131"/>
    </row>
    <row r="291" spans="1:6" ht="27.75" customHeight="1">
      <c r="A291" s="22" t="s">
        <v>118</v>
      </c>
      <c r="B291" s="24" t="s">
        <v>209</v>
      </c>
      <c r="C291" s="31" t="s">
        <v>39</v>
      </c>
      <c r="D291" s="146">
        <f>4+4</f>
        <v>8</v>
      </c>
      <c r="E291" s="131"/>
      <c r="F291" s="131">
        <f>D291*E291</f>
        <v>0</v>
      </c>
    </row>
    <row r="292" spans="1:6">
      <c r="A292" s="22"/>
      <c r="D292" s="146"/>
      <c r="E292" s="131"/>
      <c r="F292" s="131"/>
    </row>
    <row r="293" spans="1:6">
      <c r="A293" s="22" t="s">
        <v>119</v>
      </c>
      <c r="B293" s="24" t="s">
        <v>208</v>
      </c>
      <c r="C293" s="31" t="s">
        <v>4</v>
      </c>
      <c r="D293" s="146">
        <v>2</v>
      </c>
      <c r="E293" s="131"/>
      <c r="F293" s="131">
        <f>D293*E293</f>
        <v>0</v>
      </c>
    </row>
    <row r="294" spans="1:6">
      <c r="A294" s="22"/>
      <c r="D294" s="146"/>
      <c r="E294" s="131"/>
      <c r="F294" s="131"/>
    </row>
    <row r="295" spans="1:6">
      <c r="A295" s="22" t="s">
        <v>120</v>
      </c>
      <c r="B295" s="24" t="s">
        <v>73</v>
      </c>
      <c r="C295" s="31" t="s">
        <v>39</v>
      </c>
      <c r="D295" s="146">
        <f>2.4*2</f>
        <v>4.8</v>
      </c>
      <c r="E295" s="131"/>
      <c r="F295" s="131">
        <f>D295*E295</f>
        <v>0</v>
      </c>
    </row>
    <row r="296" spans="1:6">
      <c r="A296" s="22"/>
      <c r="B296" s="51"/>
      <c r="C296" s="31"/>
      <c r="D296" s="146"/>
      <c r="E296" s="146"/>
      <c r="F296" s="146"/>
    </row>
    <row r="297" spans="1:6">
      <c r="A297" s="39" t="s">
        <v>121</v>
      </c>
      <c r="B297" s="24" t="s">
        <v>74</v>
      </c>
      <c r="C297" s="31" t="s">
        <v>39</v>
      </c>
      <c r="D297" s="146">
        <f>2.4*2</f>
        <v>4.8</v>
      </c>
      <c r="E297" s="131"/>
      <c r="F297" s="131">
        <f>D297*E297</f>
        <v>0</v>
      </c>
    </row>
    <row r="298" spans="1:6">
      <c r="A298" s="22"/>
      <c r="D298" s="146"/>
      <c r="E298" s="131"/>
      <c r="F298" s="131"/>
    </row>
    <row r="299" spans="1:6">
      <c r="A299" s="29"/>
      <c r="B299" s="30" t="s">
        <v>9</v>
      </c>
      <c r="C299" s="5"/>
      <c r="D299" s="155"/>
      <c r="E299" s="157"/>
      <c r="F299" s="157">
        <f>SUM(F289:F297)</f>
        <v>0</v>
      </c>
    </row>
    <row r="300" spans="1:6">
      <c r="A300" s="22"/>
      <c r="D300" s="146"/>
      <c r="E300" s="131"/>
      <c r="F300" s="131"/>
    </row>
    <row r="301" spans="1:6">
      <c r="A301" s="22"/>
      <c r="D301" s="146"/>
      <c r="E301" s="131"/>
      <c r="F301" s="131"/>
    </row>
    <row r="302" spans="1:6">
      <c r="A302" s="64" t="s">
        <v>130</v>
      </c>
      <c r="B302" s="30" t="s">
        <v>22</v>
      </c>
      <c r="C302" s="5"/>
      <c r="D302" s="155"/>
      <c r="E302" s="157"/>
      <c r="F302" s="161"/>
    </row>
    <row r="303" spans="1:6">
      <c r="A303" s="22"/>
      <c r="D303" s="146"/>
      <c r="E303" s="131"/>
      <c r="F303" s="131"/>
    </row>
    <row r="304" spans="1:6" ht="224.25" customHeight="1">
      <c r="A304" s="22" t="s">
        <v>117</v>
      </c>
      <c r="B304" s="24" t="s">
        <v>210</v>
      </c>
      <c r="C304" s="52" t="s">
        <v>112</v>
      </c>
      <c r="D304" s="146">
        <v>1</v>
      </c>
      <c r="E304" s="131"/>
      <c r="F304" s="131">
        <f>D304*E304</f>
        <v>0</v>
      </c>
    </row>
    <row r="305" spans="1:6">
      <c r="A305" s="22"/>
      <c r="D305" s="146"/>
      <c r="E305" s="131"/>
      <c r="F305" s="131"/>
    </row>
    <row r="306" spans="1:6" ht="194.25" customHeight="1">
      <c r="A306" s="22" t="s">
        <v>118</v>
      </c>
      <c r="B306" s="24" t="s">
        <v>150</v>
      </c>
      <c r="C306" s="31" t="s">
        <v>4</v>
      </c>
      <c r="D306" s="146">
        <v>1</v>
      </c>
      <c r="E306" s="131"/>
      <c r="F306" s="131">
        <f>D306*E306</f>
        <v>0</v>
      </c>
    </row>
    <row r="307" spans="1:6">
      <c r="A307" s="22"/>
      <c r="C307" s="38"/>
      <c r="D307" s="146"/>
      <c r="E307" s="131"/>
      <c r="F307" s="131"/>
    </row>
    <row r="308" spans="1:6">
      <c r="A308" s="29"/>
      <c r="B308" s="30" t="s">
        <v>10</v>
      </c>
      <c r="C308" s="5"/>
      <c r="D308" s="155"/>
      <c r="E308" s="157"/>
      <c r="F308" s="157">
        <f>SUM(F304:F306)</f>
        <v>0</v>
      </c>
    </row>
    <row r="309" spans="1:6">
      <c r="A309" s="22"/>
      <c r="D309" s="146"/>
      <c r="E309" s="131"/>
      <c r="F309" s="131"/>
    </row>
    <row r="310" spans="1:6">
      <c r="A310" s="22"/>
      <c r="D310" s="146"/>
      <c r="E310" s="131"/>
      <c r="F310" s="131"/>
    </row>
    <row r="311" spans="1:6">
      <c r="A311" s="65" t="s">
        <v>131</v>
      </c>
      <c r="B311" s="66" t="s">
        <v>109</v>
      </c>
      <c r="C311" s="33"/>
      <c r="D311" s="158"/>
      <c r="E311" s="157"/>
      <c r="F311" s="161"/>
    </row>
    <row r="312" spans="1:6" s="20" customFormat="1">
      <c r="A312" s="22"/>
      <c r="B312" s="24"/>
      <c r="C312" s="1"/>
      <c r="D312" s="146"/>
      <c r="E312" s="131"/>
      <c r="F312" s="131"/>
    </row>
    <row r="313" spans="1:6" ht="191.25" customHeight="1">
      <c r="A313" s="22" t="s">
        <v>117</v>
      </c>
      <c r="B313" s="24" t="s">
        <v>151</v>
      </c>
      <c r="C313" s="53" t="s">
        <v>4</v>
      </c>
      <c r="D313" s="146">
        <v>1</v>
      </c>
      <c r="E313" s="150"/>
      <c r="F313" s="131">
        <f>D313*E313</f>
        <v>0</v>
      </c>
    </row>
    <row r="314" spans="1:6">
      <c r="A314" s="22"/>
      <c r="D314" s="146"/>
      <c r="E314" s="163"/>
      <c r="F314" s="131"/>
    </row>
    <row r="315" spans="1:6" ht="144.75" customHeight="1">
      <c r="A315" s="22" t="s">
        <v>118</v>
      </c>
      <c r="B315" s="24" t="s">
        <v>230</v>
      </c>
      <c r="C315" s="53" t="s">
        <v>4</v>
      </c>
      <c r="D315" s="146">
        <v>1</v>
      </c>
      <c r="E315" s="150"/>
      <c r="F315" s="131">
        <f>D315*E315</f>
        <v>0</v>
      </c>
    </row>
    <row r="316" spans="1:6">
      <c r="A316" s="22"/>
      <c r="B316" s="11"/>
      <c r="C316" s="31"/>
      <c r="D316" s="146"/>
      <c r="E316" s="146"/>
      <c r="F316" s="146"/>
    </row>
    <row r="317" spans="1:6" ht="53.25" customHeight="1">
      <c r="A317" s="22" t="s">
        <v>119</v>
      </c>
      <c r="B317" s="24" t="s">
        <v>110</v>
      </c>
      <c r="C317" s="53" t="s">
        <v>140</v>
      </c>
      <c r="D317" s="146">
        <f>3.2*5.6</f>
        <v>17.920000000000002</v>
      </c>
      <c r="E317" s="150"/>
      <c r="F317" s="131">
        <f>D317*E317</f>
        <v>0</v>
      </c>
    </row>
    <row r="318" spans="1:6">
      <c r="A318" s="22"/>
      <c r="C318" s="53"/>
      <c r="D318" s="146"/>
      <c r="E318" s="131"/>
      <c r="F318" s="131"/>
    </row>
    <row r="319" spans="1:6" ht="36">
      <c r="A319" s="22" t="s">
        <v>120</v>
      </c>
      <c r="B319" s="24" t="s">
        <v>111</v>
      </c>
      <c r="C319" s="53" t="s">
        <v>140</v>
      </c>
      <c r="D319" s="146">
        <f>3.2*5.6+(0.1+0.15)*6.1*2</f>
        <v>20.97</v>
      </c>
      <c r="E319" s="150"/>
      <c r="F319" s="131">
        <f>D319*E319</f>
        <v>0</v>
      </c>
    </row>
    <row r="320" spans="1:6">
      <c r="A320" s="22"/>
      <c r="C320" s="38"/>
      <c r="D320" s="146"/>
      <c r="E320" s="150"/>
      <c r="F320" s="131"/>
    </row>
    <row r="321" spans="1:6" ht="27" customHeight="1">
      <c r="A321" s="22" t="s">
        <v>121</v>
      </c>
      <c r="B321" s="24" t="s">
        <v>211</v>
      </c>
      <c r="C321" s="53" t="s">
        <v>140</v>
      </c>
      <c r="D321" s="146">
        <f>+(0.1+0.15)*6.1*2</f>
        <v>3.05</v>
      </c>
      <c r="E321" s="150"/>
      <c r="F321" s="131">
        <f>D321*E321</f>
        <v>0</v>
      </c>
    </row>
    <row r="322" spans="1:6">
      <c r="A322" s="22"/>
      <c r="C322" s="53"/>
      <c r="D322" s="146"/>
      <c r="E322" s="150"/>
      <c r="F322" s="131"/>
    </row>
    <row r="323" spans="1:6" ht="36">
      <c r="A323" s="22" t="s">
        <v>122</v>
      </c>
      <c r="B323" s="24" t="s">
        <v>212</v>
      </c>
      <c r="C323" s="53" t="s">
        <v>140</v>
      </c>
      <c r="D323" s="146">
        <f>2.4*1.6+1.5*1.6</f>
        <v>6.24</v>
      </c>
      <c r="E323" s="150"/>
      <c r="F323" s="131">
        <f>D323*E323</f>
        <v>0</v>
      </c>
    </row>
    <row r="324" spans="1:6">
      <c r="A324" s="22"/>
      <c r="C324" s="53"/>
      <c r="D324" s="146"/>
      <c r="E324" s="150"/>
      <c r="F324" s="131"/>
    </row>
    <row r="325" spans="1:6" ht="39" customHeight="1">
      <c r="A325" s="22" t="s">
        <v>123</v>
      </c>
      <c r="B325" s="24" t="s">
        <v>213</v>
      </c>
      <c r="C325" s="53" t="s">
        <v>140</v>
      </c>
      <c r="D325" s="146">
        <v>10</v>
      </c>
      <c r="E325" s="150"/>
      <c r="F325" s="131">
        <f>D325*E325</f>
        <v>0</v>
      </c>
    </row>
    <row r="326" spans="1:6">
      <c r="A326" s="22"/>
      <c r="C326" s="38"/>
      <c r="D326" s="146"/>
      <c r="E326" s="131"/>
      <c r="F326" s="131"/>
    </row>
    <row r="327" spans="1:6">
      <c r="A327" s="29"/>
      <c r="B327" s="30" t="s">
        <v>26</v>
      </c>
      <c r="C327" s="5"/>
      <c r="D327" s="155"/>
      <c r="E327" s="157"/>
      <c r="F327" s="157">
        <f>SUM(F313:F325)</f>
        <v>0</v>
      </c>
    </row>
    <row r="328" spans="1:6">
      <c r="A328" s="22"/>
      <c r="D328" s="146"/>
      <c r="E328" s="131"/>
      <c r="F328" s="131"/>
    </row>
    <row r="329" spans="1:6">
      <c r="A329" s="22"/>
      <c r="D329" s="146"/>
      <c r="E329" s="131"/>
      <c r="F329" s="131"/>
    </row>
    <row r="330" spans="1:6">
      <c r="A330" s="65" t="s">
        <v>132</v>
      </c>
      <c r="B330" s="66" t="s">
        <v>23</v>
      </c>
      <c r="C330" s="33"/>
      <c r="D330" s="158"/>
      <c r="E330" s="157"/>
      <c r="F330" s="161"/>
    </row>
    <row r="331" spans="1:6" s="20" customFormat="1">
      <c r="A331" s="22"/>
      <c r="B331" s="24"/>
      <c r="C331" s="1"/>
      <c r="D331" s="146"/>
      <c r="E331" s="131"/>
      <c r="F331" s="131"/>
    </row>
    <row r="332" spans="1:6" s="20" customFormat="1" ht="38.25" customHeight="1">
      <c r="A332" s="39" t="s">
        <v>117</v>
      </c>
      <c r="B332" s="40" t="s">
        <v>215</v>
      </c>
      <c r="C332" s="54" t="s">
        <v>39</v>
      </c>
      <c r="D332" s="151">
        <v>1.2</v>
      </c>
      <c r="E332" s="150"/>
      <c r="F332" s="131">
        <f>D332*E332</f>
        <v>0</v>
      </c>
    </row>
    <row r="333" spans="1:6">
      <c r="A333" s="22"/>
      <c r="D333" s="146"/>
      <c r="E333" s="150"/>
      <c r="F333" s="131"/>
    </row>
    <row r="334" spans="1:6" ht="24">
      <c r="A334" s="22" t="s">
        <v>118</v>
      </c>
      <c r="B334" s="24" t="s">
        <v>216</v>
      </c>
      <c r="C334" s="53" t="s">
        <v>39</v>
      </c>
      <c r="D334" s="146">
        <v>1.3</v>
      </c>
      <c r="E334" s="150"/>
      <c r="F334" s="131">
        <f>D334*E334</f>
        <v>0</v>
      </c>
    </row>
    <row r="335" spans="1:6">
      <c r="A335" s="22"/>
      <c r="D335" s="146"/>
      <c r="E335" s="150"/>
      <c r="F335" s="146"/>
    </row>
    <row r="336" spans="1:6" ht="24">
      <c r="A336" s="22" t="s">
        <v>119</v>
      </c>
      <c r="B336" s="24" t="s">
        <v>214</v>
      </c>
      <c r="C336" s="53" t="s">
        <v>3</v>
      </c>
      <c r="D336" s="146">
        <v>3.2</v>
      </c>
      <c r="E336" s="150"/>
      <c r="F336" s="131">
        <f>D336*E336</f>
        <v>0</v>
      </c>
    </row>
    <row r="337" spans="1:6">
      <c r="A337" s="22"/>
      <c r="D337" s="146"/>
      <c r="E337" s="150"/>
      <c r="F337" s="131"/>
    </row>
    <row r="338" spans="1:6" ht="50.25" customHeight="1">
      <c r="A338" s="22" t="s">
        <v>120</v>
      </c>
      <c r="B338" s="24" t="s">
        <v>217</v>
      </c>
      <c r="C338" s="53" t="s">
        <v>3</v>
      </c>
      <c r="D338" s="146">
        <f>5+1.7</f>
        <v>6.7</v>
      </c>
      <c r="E338" s="150"/>
      <c r="F338" s="131">
        <f>D338*E338</f>
        <v>0</v>
      </c>
    </row>
    <row r="339" spans="1:6">
      <c r="A339" s="22"/>
      <c r="C339" s="53"/>
      <c r="D339" s="146"/>
      <c r="E339" s="150"/>
      <c r="F339" s="131"/>
    </row>
    <row r="340" spans="1:6" ht="50.25" customHeight="1">
      <c r="A340" s="22" t="s">
        <v>121</v>
      </c>
      <c r="B340" s="24" t="s">
        <v>218</v>
      </c>
      <c r="C340" s="53" t="s">
        <v>3</v>
      </c>
      <c r="D340" s="146">
        <v>6</v>
      </c>
      <c r="E340" s="150"/>
      <c r="F340" s="131">
        <f>D340*E340</f>
        <v>0</v>
      </c>
    </row>
    <row r="341" spans="1:6">
      <c r="A341" s="22"/>
      <c r="C341" s="53"/>
      <c r="D341" s="146"/>
      <c r="E341" s="150"/>
      <c r="F341" s="131"/>
    </row>
    <row r="342" spans="1:6" ht="60">
      <c r="A342" s="39" t="s">
        <v>122</v>
      </c>
      <c r="B342" s="24" t="s">
        <v>219</v>
      </c>
      <c r="C342" s="31" t="s">
        <v>140</v>
      </c>
      <c r="D342" s="146">
        <v>3.1</v>
      </c>
      <c r="E342" s="131"/>
      <c r="F342" s="131">
        <f>D342*E342</f>
        <v>0</v>
      </c>
    </row>
    <row r="343" spans="1:6">
      <c r="A343" s="22"/>
      <c r="B343" s="11"/>
      <c r="C343" s="31"/>
      <c r="D343" s="146"/>
      <c r="E343" s="146"/>
      <c r="F343" s="146"/>
    </row>
    <row r="344" spans="1:6" ht="229.5" customHeight="1">
      <c r="A344" s="22" t="s">
        <v>123</v>
      </c>
      <c r="B344" s="55" t="s">
        <v>220</v>
      </c>
      <c r="C344" s="52" t="s">
        <v>112</v>
      </c>
      <c r="D344" s="146">
        <v>1</v>
      </c>
      <c r="E344" s="150"/>
      <c r="F344" s="131">
        <f>D344*E344</f>
        <v>0</v>
      </c>
    </row>
    <row r="345" spans="1:6">
      <c r="A345" s="22"/>
      <c r="D345" s="146"/>
      <c r="E345" s="131"/>
      <c r="F345" s="131"/>
    </row>
    <row r="346" spans="1:6">
      <c r="A346" s="29"/>
      <c r="B346" s="30" t="s">
        <v>11</v>
      </c>
      <c r="C346" s="5"/>
      <c r="D346" s="155"/>
      <c r="E346" s="157"/>
      <c r="F346" s="157">
        <f>SUM(F332:F344)</f>
        <v>0</v>
      </c>
    </row>
    <row r="347" spans="1:6">
      <c r="A347" s="22"/>
      <c r="D347" s="146"/>
      <c r="E347" s="131"/>
      <c r="F347" s="131"/>
    </row>
    <row r="348" spans="1:6">
      <c r="A348" s="22"/>
      <c r="D348" s="146"/>
      <c r="E348" s="131"/>
      <c r="F348" s="131"/>
    </row>
    <row r="349" spans="1:6">
      <c r="A349" s="65" t="s">
        <v>133</v>
      </c>
      <c r="B349" s="66" t="s">
        <v>24</v>
      </c>
      <c r="C349" s="33"/>
      <c r="D349" s="158"/>
      <c r="E349" s="157"/>
      <c r="F349" s="161"/>
    </row>
    <row r="350" spans="1:6" s="20" customFormat="1">
      <c r="A350" s="22"/>
      <c r="B350" s="24"/>
      <c r="C350" s="1"/>
      <c r="D350" s="146"/>
      <c r="E350" s="131"/>
      <c r="F350" s="131"/>
    </row>
    <row r="351" spans="1:6" ht="60.75" customHeight="1">
      <c r="A351" s="22" t="s">
        <v>117</v>
      </c>
      <c r="B351" s="24" t="s">
        <v>221</v>
      </c>
      <c r="C351" s="53"/>
      <c r="D351" s="146"/>
      <c r="E351" s="131"/>
      <c r="F351" s="131"/>
    </row>
    <row r="352" spans="1:6" ht="13.5">
      <c r="A352" s="22"/>
      <c r="B352" s="24" t="s">
        <v>80</v>
      </c>
      <c r="C352" s="53" t="s">
        <v>140</v>
      </c>
      <c r="D352" s="146">
        <f>3.2*5.25+(3.2*2+5.3*2)*0.1</f>
        <v>18.5</v>
      </c>
      <c r="E352" s="131"/>
      <c r="F352" s="131">
        <f>D352*E352</f>
        <v>0</v>
      </c>
    </row>
    <row r="353" spans="1:6" ht="13.5">
      <c r="A353" s="22"/>
      <c r="B353" s="24" t="s">
        <v>81</v>
      </c>
      <c r="C353" s="53" t="s">
        <v>140</v>
      </c>
      <c r="D353" s="146">
        <f>+D352</f>
        <v>18.5</v>
      </c>
      <c r="E353" s="131"/>
      <c r="F353" s="131">
        <f>D353*E353</f>
        <v>0</v>
      </c>
    </row>
    <row r="354" spans="1:6">
      <c r="A354" s="22"/>
      <c r="D354" s="146"/>
      <c r="E354" s="131"/>
      <c r="F354" s="131"/>
    </row>
    <row r="355" spans="1:6">
      <c r="A355" s="29"/>
      <c r="B355" s="30" t="s">
        <v>12</v>
      </c>
      <c r="C355" s="5"/>
      <c r="D355" s="155"/>
      <c r="E355" s="157"/>
      <c r="F355" s="157">
        <f>SUM(F352:F353)</f>
        <v>0</v>
      </c>
    </row>
    <row r="356" spans="1:6">
      <c r="A356" s="22"/>
      <c r="D356" s="146"/>
      <c r="E356" s="131"/>
      <c r="F356" s="131"/>
    </row>
    <row r="357" spans="1:6">
      <c r="A357" s="22"/>
      <c r="D357" s="146"/>
      <c r="E357" s="131"/>
      <c r="F357" s="131"/>
    </row>
    <row r="358" spans="1:6" s="20" customFormat="1">
      <c r="A358" s="65" t="s">
        <v>136</v>
      </c>
      <c r="B358" s="66" t="s">
        <v>25</v>
      </c>
      <c r="C358" s="33"/>
      <c r="D358" s="158"/>
      <c r="E358" s="164"/>
      <c r="F358" s="160"/>
    </row>
    <row r="359" spans="1:6" s="20" customFormat="1">
      <c r="A359" s="22"/>
      <c r="B359" s="24"/>
      <c r="C359" s="1"/>
      <c r="D359" s="146"/>
      <c r="E359" s="131"/>
      <c r="F359" s="131"/>
    </row>
    <row r="360" spans="1:6" ht="24">
      <c r="A360" s="22" t="s">
        <v>117</v>
      </c>
      <c r="B360" s="24" t="s">
        <v>222</v>
      </c>
      <c r="C360" s="53" t="s">
        <v>140</v>
      </c>
      <c r="D360" s="146">
        <f>+D152</f>
        <v>59.4</v>
      </c>
      <c r="E360" s="131"/>
      <c r="F360" s="131">
        <f>D360*E360</f>
        <v>0</v>
      </c>
    </row>
    <row r="361" spans="1:6">
      <c r="D361" s="146"/>
      <c r="E361" s="147"/>
      <c r="F361" s="131"/>
    </row>
    <row r="362" spans="1:6" ht="36">
      <c r="A362" s="22" t="s">
        <v>118</v>
      </c>
      <c r="B362" s="24" t="s">
        <v>223</v>
      </c>
      <c r="C362" s="53" t="s">
        <v>140</v>
      </c>
      <c r="D362" s="146">
        <f>+D319+D323</f>
        <v>27.21</v>
      </c>
      <c r="E362" s="131"/>
      <c r="F362" s="131">
        <f>D362*E362</f>
        <v>0</v>
      </c>
    </row>
    <row r="363" spans="1:6">
      <c r="D363" s="146"/>
      <c r="E363" s="147"/>
      <c r="F363" s="131"/>
    </row>
    <row r="364" spans="1:6" ht="24">
      <c r="A364" s="22" t="s">
        <v>119</v>
      </c>
      <c r="B364" s="24" t="s">
        <v>224</v>
      </c>
      <c r="C364" s="53" t="s">
        <v>140</v>
      </c>
      <c r="D364" s="146">
        <f>+D360+D362</f>
        <v>86.61</v>
      </c>
      <c r="E364" s="131"/>
      <c r="F364" s="131">
        <f>D364*E364</f>
        <v>0</v>
      </c>
    </row>
    <row r="365" spans="1:6">
      <c r="A365" s="22"/>
      <c r="D365" s="146"/>
      <c r="E365" s="131"/>
      <c r="F365" s="131"/>
    </row>
    <row r="366" spans="1:6">
      <c r="A366" s="29"/>
      <c r="B366" s="30" t="s">
        <v>13</v>
      </c>
      <c r="C366" s="5"/>
      <c r="D366" s="155"/>
      <c r="E366" s="157"/>
      <c r="F366" s="157">
        <f>SUM(F360:F364)</f>
        <v>0</v>
      </c>
    </row>
    <row r="367" spans="1:6">
      <c r="A367" s="22"/>
      <c r="D367" s="146"/>
      <c r="E367" s="131"/>
      <c r="F367" s="131"/>
    </row>
    <row r="368" spans="1:6">
      <c r="A368" s="22"/>
      <c r="D368" s="146"/>
      <c r="E368" s="131"/>
      <c r="F368" s="131"/>
    </row>
    <row r="369" spans="1:6">
      <c r="A369" s="65" t="s">
        <v>137</v>
      </c>
      <c r="B369" s="66" t="s">
        <v>228</v>
      </c>
      <c r="C369" s="33"/>
      <c r="D369" s="158"/>
      <c r="E369" s="157"/>
      <c r="F369" s="161"/>
    </row>
    <row r="370" spans="1:6" s="20" customFormat="1">
      <c r="A370" s="22"/>
      <c r="B370" s="24"/>
      <c r="C370" s="1"/>
      <c r="D370" s="146"/>
      <c r="E370" s="131"/>
      <c r="F370" s="131"/>
    </row>
    <row r="371" spans="1:6" ht="72">
      <c r="A371" s="22" t="s">
        <v>117</v>
      </c>
      <c r="B371" s="24" t="s">
        <v>113</v>
      </c>
      <c r="C371" s="53" t="s">
        <v>4</v>
      </c>
      <c r="D371" s="165">
        <v>1</v>
      </c>
      <c r="E371" s="131"/>
      <c r="F371" s="131">
        <f>D371*E371</f>
        <v>0</v>
      </c>
    </row>
    <row r="372" spans="1:6">
      <c r="A372" s="22"/>
      <c r="D372" s="146"/>
      <c r="E372" s="131"/>
      <c r="F372" s="131"/>
    </row>
    <row r="373" spans="1:6" ht="84.75" customHeight="1">
      <c r="A373" s="22" t="s">
        <v>118</v>
      </c>
      <c r="B373" s="24" t="s">
        <v>114</v>
      </c>
      <c r="C373" s="53" t="s">
        <v>4</v>
      </c>
      <c r="D373" s="165">
        <v>1</v>
      </c>
      <c r="E373" s="131"/>
      <c r="F373" s="131">
        <f>D373*E373</f>
        <v>0</v>
      </c>
    </row>
    <row r="374" spans="1:6">
      <c r="A374" s="22"/>
      <c r="C374" s="54"/>
      <c r="D374" s="166"/>
      <c r="E374" s="150"/>
      <c r="F374" s="150"/>
    </row>
    <row r="375" spans="1:6" ht="88.5" customHeight="1">
      <c r="A375" s="22" t="s">
        <v>119</v>
      </c>
      <c r="B375" s="24" t="s">
        <v>115</v>
      </c>
      <c r="C375" s="54" t="s">
        <v>4</v>
      </c>
      <c r="D375" s="166">
        <v>1</v>
      </c>
      <c r="E375" s="150"/>
      <c r="F375" s="131">
        <f>D375*E375</f>
        <v>0</v>
      </c>
    </row>
    <row r="376" spans="1:6">
      <c r="A376" s="11"/>
      <c r="C376" s="54"/>
      <c r="D376" s="166"/>
      <c r="E376" s="150"/>
      <c r="F376" s="150"/>
    </row>
    <row r="377" spans="1:6">
      <c r="A377" s="22" t="s">
        <v>225</v>
      </c>
      <c r="B377" s="24" t="s">
        <v>226</v>
      </c>
      <c r="C377" s="54" t="s">
        <v>4</v>
      </c>
      <c r="D377" s="166">
        <v>1</v>
      </c>
      <c r="E377" s="150"/>
      <c r="F377" s="131">
        <f>D377*E377</f>
        <v>0</v>
      </c>
    </row>
    <row r="378" spans="1:6">
      <c r="A378" s="22"/>
      <c r="D378" s="146"/>
      <c r="E378" s="131"/>
      <c r="F378" s="131"/>
    </row>
    <row r="379" spans="1:6" ht="24">
      <c r="A379" s="29"/>
      <c r="B379" s="30" t="s">
        <v>229</v>
      </c>
      <c r="C379" s="5"/>
      <c r="D379" s="155"/>
      <c r="E379" s="148"/>
      <c r="F379" s="157">
        <f>SUM(F371:F377)</f>
        <v>0</v>
      </c>
    </row>
    <row r="380" spans="1:6">
      <c r="E380" s="3"/>
      <c r="F380" s="4"/>
    </row>
    <row r="381" spans="1:6">
      <c r="E381" s="3"/>
      <c r="F381" s="56"/>
    </row>
    <row r="382" spans="1:6">
      <c r="E382" s="57"/>
      <c r="F382" s="4"/>
    </row>
    <row r="385" spans="3:3">
      <c r="C385" s="42"/>
    </row>
  </sheetData>
  <phoneticPr fontId="0" type="noConversion"/>
  <pageMargins left="0.7" right="0.7" top="0.75" bottom="0.75" header="0.3" footer="0.3"/>
  <pageSetup paperSize="9" orientation="portrait" horizontalDpi="300" verticalDpi="300" r:id="rId1"/>
  <headerFooter>
    <oddFooter>&amp;C&amp;8Stran &amp;P od &amp;N</oddFooter>
  </headerFooter>
</worksheet>
</file>

<file path=xl/worksheets/sheet3.xml><?xml version="1.0" encoding="utf-8"?>
<worksheet xmlns="http://schemas.openxmlformats.org/spreadsheetml/2006/main" xmlns:r="http://schemas.openxmlformats.org/officeDocument/2006/relationships">
  <dimension ref="A1:IU261"/>
  <sheetViews>
    <sheetView topLeftCell="A199" zoomScale="160" zoomScaleNormal="160" workbookViewId="0"/>
  </sheetViews>
  <sheetFormatPr defaultRowHeight="12"/>
  <cols>
    <col min="1" max="1" width="3.28515625" style="182" bestFit="1" customWidth="1"/>
    <col min="2" max="2" width="45.85546875" style="278" customWidth="1"/>
    <col min="3" max="3" width="4.140625" style="184" bestFit="1" customWidth="1"/>
    <col min="4" max="4" width="7.140625" style="184" customWidth="1"/>
    <col min="5" max="5" width="11.140625" style="320" customWidth="1"/>
    <col min="6" max="6" width="11.85546875" style="184" customWidth="1"/>
    <col min="7" max="7" width="20" style="182" customWidth="1"/>
    <col min="8" max="16384" width="9.140625" style="187"/>
  </cols>
  <sheetData>
    <row r="1" spans="1:7">
      <c r="B1" s="183" t="s">
        <v>236</v>
      </c>
      <c r="D1" s="185"/>
      <c r="E1" s="185"/>
      <c r="F1" s="185"/>
      <c r="G1" s="186"/>
    </row>
    <row r="2" spans="1:7">
      <c r="B2" s="24"/>
      <c r="D2" s="185"/>
      <c r="E2" s="185"/>
      <c r="F2" s="185"/>
      <c r="G2" s="186"/>
    </row>
    <row r="3" spans="1:7" s="194" customFormat="1" ht="24">
      <c r="A3" s="188"/>
      <c r="B3" s="189" t="s">
        <v>238</v>
      </c>
      <c r="C3" s="190"/>
      <c r="D3" s="191"/>
      <c r="E3" s="191" t="s">
        <v>239</v>
      </c>
      <c r="F3" s="192"/>
      <c r="G3" s="193"/>
    </row>
    <row r="4" spans="1:7" s="194" customFormat="1">
      <c r="A4" s="195"/>
      <c r="B4" s="196"/>
      <c r="C4" s="197"/>
      <c r="D4" s="198"/>
      <c r="E4" s="198"/>
      <c r="F4" s="198"/>
      <c r="G4" s="193"/>
    </row>
    <row r="5" spans="1:7" s="194" customFormat="1">
      <c r="A5" s="199"/>
      <c r="B5" s="200"/>
      <c r="C5" s="197"/>
      <c r="D5" s="198"/>
      <c r="E5" s="198"/>
      <c r="F5" s="198"/>
      <c r="G5" s="193"/>
    </row>
    <row r="6" spans="1:7" s="194" customFormat="1">
      <c r="A6" s="14" t="s">
        <v>247</v>
      </c>
      <c r="B6" s="51" t="s">
        <v>27</v>
      </c>
      <c r="C6" s="31"/>
      <c r="D6" s="165"/>
      <c r="E6" s="165"/>
      <c r="F6" s="165"/>
      <c r="G6" s="193"/>
    </row>
    <row r="7" spans="1:7" s="206" customFormat="1">
      <c r="A7" s="201"/>
      <c r="B7" s="202" t="s">
        <v>362</v>
      </c>
      <c r="C7" s="203"/>
      <c r="D7" s="204"/>
      <c r="E7" s="204"/>
      <c r="F7" s="204">
        <f>F63</f>
        <v>0</v>
      </c>
      <c r="G7" s="205"/>
    </row>
    <row r="8" spans="1:7" s="194" customFormat="1">
      <c r="A8" s="14"/>
      <c r="B8" s="51"/>
      <c r="C8" s="31"/>
      <c r="D8" s="165"/>
      <c r="E8" s="165"/>
      <c r="F8" s="165"/>
      <c r="G8" s="193"/>
    </row>
    <row r="9" spans="1:7" s="194" customFormat="1">
      <c r="A9" s="207"/>
      <c r="B9" s="51" t="s">
        <v>267</v>
      </c>
      <c r="C9" s="31"/>
      <c r="D9" s="165"/>
      <c r="E9" s="165"/>
      <c r="F9" s="165"/>
      <c r="G9" s="193"/>
    </row>
    <row r="10" spans="1:7" s="194" customFormat="1">
      <c r="A10" s="11" t="s">
        <v>268</v>
      </c>
      <c r="B10" s="51" t="s">
        <v>284</v>
      </c>
      <c r="C10" s="31"/>
      <c r="D10" s="165"/>
      <c r="E10" s="165"/>
      <c r="F10" s="165">
        <f>F102</f>
        <v>0</v>
      </c>
      <c r="G10" s="193"/>
    </row>
    <row r="11" spans="1:7" s="194" customFormat="1">
      <c r="A11" s="11" t="s">
        <v>285</v>
      </c>
      <c r="B11" s="51" t="s">
        <v>293</v>
      </c>
      <c r="C11" s="31"/>
      <c r="D11" s="165"/>
      <c r="E11" s="165"/>
      <c r="F11" s="165">
        <f>F114</f>
        <v>0</v>
      </c>
      <c r="G11" s="193"/>
    </row>
    <row r="12" spans="1:7" s="194" customFormat="1">
      <c r="A12" s="11" t="s">
        <v>294</v>
      </c>
      <c r="B12" s="51" t="s">
        <v>300</v>
      </c>
      <c r="C12" s="31"/>
      <c r="D12" s="165"/>
      <c r="E12" s="165"/>
      <c r="F12" s="165">
        <f>F127</f>
        <v>0</v>
      </c>
      <c r="G12" s="193"/>
    </row>
    <row r="13" spans="1:7" s="194" customFormat="1">
      <c r="A13" s="11" t="s">
        <v>301</v>
      </c>
      <c r="B13" s="51" t="s">
        <v>321</v>
      </c>
      <c r="C13" s="31"/>
      <c r="D13" s="165"/>
      <c r="E13" s="165"/>
      <c r="F13" s="165">
        <f>F159</f>
        <v>0</v>
      </c>
      <c r="G13" s="193"/>
    </row>
    <row r="14" spans="1:7" s="194" customFormat="1">
      <c r="A14" s="11" t="s">
        <v>322</v>
      </c>
      <c r="B14" s="51" t="s">
        <v>345</v>
      </c>
      <c r="C14" s="31"/>
      <c r="D14" s="165"/>
      <c r="E14" s="165"/>
      <c r="F14" s="165">
        <f>F188</f>
        <v>0</v>
      </c>
      <c r="G14" s="193"/>
    </row>
    <row r="15" spans="1:7" s="194" customFormat="1">
      <c r="A15" s="11" t="s">
        <v>360</v>
      </c>
      <c r="B15" s="51" t="s">
        <v>347</v>
      </c>
      <c r="C15" s="31"/>
      <c r="D15" s="165"/>
      <c r="E15" s="165"/>
      <c r="F15" s="165">
        <f>F205</f>
        <v>0</v>
      </c>
      <c r="G15" s="193"/>
    </row>
    <row r="16" spans="1:7" s="206" customFormat="1">
      <c r="A16" s="208"/>
      <c r="B16" s="202" t="s">
        <v>363</v>
      </c>
      <c r="C16" s="203"/>
      <c r="D16" s="204"/>
      <c r="E16" s="204"/>
      <c r="F16" s="204">
        <f>SUM(F10:F15)</f>
        <v>0</v>
      </c>
      <c r="G16" s="205"/>
    </row>
    <row r="17" spans="1:7" s="194" customFormat="1">
      <c r="A17" s="209"/>
      <c r="B17" s="51"/>
      <c r="C17" s="31"/>
      <c r="D17" s="165"/>
      <c r="E17" s="165"/>
      <c r="F17" s="165"/>
      <c r="G17" s="193"/>
    </row>
    <row r="18" spans="1:7" s="194" customFormat="1" ht="24">
      <c r="A18" s="209"/>
      <c r="B18" s="51" t="s">
        <v>364</v>
      </c>
      <c r="C18" s="31"/>
      <c r="D18" s="165"/>
      <c r="E18" s="165"/>
      <c r="F18" s="198">
        <f>0.1*SUM(F7+F16)</f>
        <v>0</v>
      </c>
      <c r="G18" s="193"/>
    </row>
    <row r="19" spans="1:7" s="194" customFormat="1">
      <c r="A19" s="183"/>
      <c r="B19" s="51"/>
      <c r="C19" s="31"/>
      <c r="D19" s="165"/>
      <c r="E19" s="165"/>
      <c r="F19" s="165"/>
      <c r="G19" s="193"/>
    </row>
    <row r="20" spans="1:7" s="194" customFormat="1">
      <c r="A20" s="27"/>
      <c r="B20" s="210" t="s">
        <v>365</v>
      </c>
      <c r="C20" s="190"/>
      <c r="D20" s="191"/>
      <c r="E20" s="191"/>
      <c r="F20" s="192">
        <f>F7+F16+F18</f>
        <v>0</v>
      </c>
      <c r="G20" s="193"/>
    </row>
    <row r="21" spans="1:7" s="194" customFormat="1">
      <c r="A21" s="27"/>
      <c r="B21" s="200"/>
      <c r="C21" s="197"/>
      <c r="D21" s="198"/>
      <c r="E21" s="198"/>
      <c r="F21" s="198"/>
      <c r="G21" s="193"/>
    </row>
    <row r="22" spans="1:7" s="194" customFormat="1">
      <c r="A22" s="195"/>
      <c r="B22" s="196"/>
      <c r="C22" s="197"/>
      <c r="D22" s="198"/>
      <c r="E22" s="198"/>
      <c r="F22" s="198"/>
      <c r="G22" s="193"/>
    </row>
    <row r="23" spans="1:7" s="194" customFormat="1">
      <c r="A23" s="188"/>
      <c r="B23" s="179" t="s">
        <v>366</v>
      </c>
      <c r="C23" s="190"/>
      <c r="D23" s="191"/>
      <c r="E23" s="191"/>
      <c r="F23" s="192"/>
      <c r="G23" s="193"/>
    </row>
    <row r="24" spans="1:7" s="194" customFormat="1">
      <c r="A24" s="195"/>
      <c r="B24" s="196"/>
      <c r="C24" s="197"/>
      <c r="D24" s="198"/>
      <c r="E24" s="198"/>
      <c r="F24" s="198"/>
      <c r="G24" s="193"/>
    </row>
    <row r="25" spans="1:7" s="194" customFormat="1">
      <c r="A25" s="211"/>
      <c r="B25" s="24" t="s">
        <v>367</v>
      </c>
      <c r="C25" s="212"/>
      <c r="D25" s="213"/>
      <c r="E25" s="213"/>
      <c r="F25" s="213"/>
      <c r="G25" s="193"/>
    </row>
    <row r="26" spans="1:7" s="194" customFormat="1">
      <c r="A26" s="211"/>
      <c r="B26" s="214"/>
      <c r="C26" s="212"/>
      <c r="D26" s="213"/>
      <c r="E26" s="213"/>
      <c r="F26" s="213"/>
      <c r="G26" s="193"/>
    </row>
    <row r="27" spans="1:7" s="218" customFormat="1" ht="51.75" customHeight="1">
      <c r="A27" s="215">
        <v>1</v>
      </c>
      <c r="B27" s="216" t="s">
        <v>240</v>
      </c>
      <c r="C27" s="217"/>
      <c r="D27" s="217"/>
      <c r="E27" s="217"/>
      <c r="F27" s="217"/>
    </row>
    <row r="28" spans="1:7" s="218" customFormat="1" ht="63" customHeight="1">
      <c r="A28" s="215">
        <v>2</v>
      </c>
      <c r="B28" s="216" t="s">
        <v>241</v>
      </c>
      <c r="C28" s="217"/>
      <c r="D28" s="217"/>
      <c r="E28" s="217"/>
      <c r="F28" s="217"/>
    </row>
    <row r="29" spans="1:7" s="218" customFormat="1" ht="51" customHeight="1">
      <c r="A29" s="215">
        <v>3</v>
      </c>
      <c r="B29" s="216" t="s">
        <v>242</v>
      </c>
      <c r="C29" s="217"/>
      <c r="D29" s="217"/>
      <c r="E29" s="217"/>
      <c r="F29" s="217"/>
    </row>
    <row r="30" spans="1:7" s="218" customFormat="1" ht="39.75" customHeight="1">
      <c r="A30" s="215">
        <v>4</v>
      </c>
      <c r="B30" s="216" t="s">
        <v>243</v>
      </c>
      <c r="C30" s="217"/>
      <c r="D30" s="217"/>
      <c r="E30" s="217"/>
      <c r="F30" s="217"/>
    </row>
    <row r="31" spans="1:7" s="218" customFormat="1" ht="40.5" customHeight="1">
      <c r="A31" s="215">
        <v>5</v>
      </c>
      <c r="B31" s="216" t="s">
        <v>244</v>
      </c>
      <c r="C31" s="217"/>
      <c r="D31" s="217"/>
      <c r="E31" s="217"/>
      <c r="F31" s="217"/>
    </row>
    <row r="32" spans="1:7" s="218" customFormat="1" ht="24.75" customHeight="1">
      <c r="A32" s="215">
        <v>6</v>
      </c>
      <c r="B32" s="216" t="s">
        <v>245</v>
      </c>
      <c r="C32" s="217"/>
      <c r="D32" s="217"/>
      <c r="E32" s="217"/>
      <c r="F32" s="217"/>
    </row>
    <row r="33" spans="1:7" s="218" customFormat="1" ht="49.5" customHeight="1">
      <c r="A33" s="215">
        <v>7</v>
      </c>
      <c r="B33" s="216" t="s">
        <v>246</v>
      </c>
      <c r="C33" s="217"/>
      <c r="D33" s="217"/>
      <c r="E33" s="217"/>
      <c r="F33" s="217"/>
    </row>
    <row r="34" spans="1:7" s="194" customFormat="1">
      <c r="A34" s="211"/>
      <c r="B34" s="214"/>
      <c r="C34" s="212"/>
      <c r="D34" s="213"/>
      <c r="E34" s="213"/>
      <c r="F34" s="213"/>
      <c r="G34" s="193"/>
    </row>
    <row r="35" spans="1:7" s="194" customFormat="1">
      <c r="A35" s="219"/>
      <c r="B35" s="220"/>
      <c r="C35" s="212"/>
      <c r="D35" s="213"/>
      <c r="E35" s="213"/>
      <c r="F35" s="213"/>
      <c r="G35" s="193"/>
    </row>
    <row r="36" spans="1:7" s="194" customFormat="1">
      <c r="A36" s="61" t="s">
        <v>247</v>
      </c>
      <c r="B36" s="221" t="s">
        <v>248</v>
      </c>
      <c r="C36" s="190"/>
      <c r="D36" s="222" t="s">
        <v>36</v>
      </c>
      <c r="E36" s="222" t="s">
        <v>162</v>
      </c>
      <c r="F36" s="223" t="s">
        <v>361</v>
      </c>
      <c r="G36" s="193"/>
    </row>
    <row r="37" spans="1:7" s="194" customFormat="1">
      <c r="A37" s="219"/>
      <c r="B37" s="220"/>
      <c r="C37" s="212"/>
      <c r="D37" s="213"/>
      <c r="E37" s="213"/>
      <c r="F37" s="213"/>
      <c r="G37" s="193"/>
    </row>
    <row r="38" spans="1:7" s="194" customFormat="1" ht="88.5" customHeight="1">
      <c r="A38" s="215">
        <v>1</v>
      </c>
      <c r="B38" s="216" t="s">
        <v>249</v>
      </c>
      <c r="C38" s="224" t="s">
        <v>39</v>
      </c>
      <c r="D38" s="225">
        <v>15</v>
      </c>
      <c r="E38" s="226"/>
      <c r="F38" s="227">
        <f>D38*E38</f>
        <v>0</v>
      </c>
      <c r="G38" s="193"/>
    </row>
    <row r="39" spans="1:7" s="194" customFormat="1">
      <c r="A39" s="228"/>
      <c r="B39" s="229"/>
      <c r="C39" s="224"/>
      <c r="D39" s="225"/>
      <c r="E39" s="226"/>
      <c r="F39" s="227"/>
      <c r="G39" s="193"/>
    </row>
    <row r="40" spans="1:7" s="194" customFormat="1" ht="87.75" customHeight="1">
      <c r="A40" s="215">
        <v>2</v>
      </c>
      <c r="B40" s="216" t="s">
        <v>250</v>
      </c>
      <c r="C40" s="224" t="s">
        <v>39</v>
      </c>
      <c r="D40" s="225">
        <v>20</v>
      </c>
      <c r="E40" s="226"/>
      <c r="F40" s="227">
        <f>D40*E40</f>
        <v>0</v>
      </c>
      <c r="G40" s="193"/>
    </row>
    <row r="41" spans="1:7" s="194" customFormat="1">
      <c r="A41" s="228"/>
      <c r="B41" s="230"/>
      <c r="C41" s="224"/>
      <c r="D41" s="225"/>
      <c r="E41" s="213"/>
      <c r="F41" s="213"/>
      <c r="G41" s="193"/>
    </row>
    <row r="42" spans="1:7" s="194" customFormat="1" ht="27.75" customHeight="1">
      <c r="A42" s="228">
        <v>3</v>
      </c>
      <c r="B42" s="216" t="s">
        <v>251</v>
      </c>
      <c r="C42" s="231" t="s">
        <v>39</v>
      </c>
      <c r="D42" s="227">
        <v>3</v>
      </c>
      <c r="E42" s="227"/>
      <c r="F42" s="227">
        <f>D42*E42</f>
        <v>0</v>
      </c>
      <c r="G42" s="193"/>
    </row>
    <row r="43" spans="1:7" s="194" customFormat="1">
      <c r="A43" s="228"/>
      <c r="B43" s="229"/>
      <c r="C43" s="231"/>
      <c r="D43" s="227"/>
      <c r="E43" s="227"/>
      <c r="F43" s="227"/>
      <c r="G43" s="193"/>
    </row>
    <row r="44" spans="1:7" s="194" customFormat="1" ht="27.75" customHeight="1">
      <c r="A44" s="228">
        <v>4</v>
      </c>
      <c r="B44" s="229" t="s">
        <v>252</v>
      </c>
      <c r="C44" s="231" t="s">
        <v>39</v>
      </c>
      <c r="D44" s="227">
        <v>3</v>
      </c>
      <c r="E44" s="227"/>
      <c r="F44" s="227">
        <f>D44*E44</f>
        <v>0</v>
      </c>
      <c r="G44" s="193"/>
    </row>
    <row r="45" spans="1:7" s="194" customFormat="1">
      <c r="A45" s="228"/>
      <c r="B45" s="229"/>
      <c r="C45" s="231"/>
      <c r="D45" s="227"/>
      <c r="E45" s="227"/>
      <c r="F45" s="227"/>
      <c r="G45" s="193"/>
    </row>
    <row r="46" spans="1:7" s="194" customFormat="1" ht="27.75" customHeight="1">
      <c r="A46" s="228">
        <v>5</v>
      </c>
      <c r="B46" s="229" t="s">
        <v>253</v>
      </c>
      <c r="C46" s="231" t="s">
        <v>39</v>
      </c>
      <c r="D46" s="227">
        <v>15</v>
      </c>
      <c r="E46" s="227"/>
      <c r="F46" s="227">
        <f>D46*E46</f>
        <v>0</v>
      </c>
      <c r="G46" s="193"/>
    </row>
    <row r="47" spans="1:7" s="194" customFormat="1">
      <c r="A47" s="228"/>
      <c r="B47" s="232"/>
      <c r="C47" s="231"/>
      <c r="D47" s="227"/>
      <c r="E47" s="227"/>
      <c r="F47" s="227"/>
      <c r="G47" s="193"/>
    </row>
    <row r="48" spans="1:7" s="194" customFormat="1" ht="75" customHeight="1">
      <c r="A48" s="215">
        <v>6</v>
      </c>
      <c r="B48" s="216" t="s">
        <v>254</v>
      </c>
      <c r="C48" s="224"/>
      <c r="D48" s="225"/>
      <c r="E48" s="213"/>
      <c r="F48" s="213"/>
      <c r="G48" s="193"/>
    </row>
    <row r="49" spans="1:7" s="194" customFormat="1">
      <c r="A49" s="228"/>
      <c r="B49" s="229"/>
      <c r="C49" s="224" t="s">
        <v>255</v>
      </c>
      <c r="D49" s="225">
        <v>2</v>
      </c>
      <c r="E49" s="227"/>
      <c r="F49" s="227">
        <f>D49*E49</f>
        <v>0</v>
      </c>
      <c r="G49" s="193"/>
    </row>
    <row r="50" spans="1:7" s="194" customFormat="1">
      <c r="A50" s="228"/>
      <c r="B50" s="229"/>
      <c r="C50" s="224"/>
      <c r="D50" s="225"/>
      <c r="E50" s="227"/>
      <c r="F50" s="227"/>
      <c r="G50" s="193"/>
    </row>
    <row r="51" spans="1:7" s="194" customFormat="1">
      <c r="A51" s="228">
        <v>7</v>
      </c>
      <c r="B51" s="220" t="s">
        <v>256</v>
      </c>
      <c r="C51" s="231"/>
      <c r="D51" s="227"/>
      <c r="E51" s="227"/>
      <c r="F51" s="227"/>
      <c r="G51" s="193"/>
    </row>
    <row r="52" spans="1:7" s="194" customFormat="1" ht="25.5" customHeight="1">
      <c r="A52" s="228"/>
      <c r="B52" s="232" t="s">
        <v>257</v>
      </c>
      <c r="C52" s="231"/>
      <c r="D52" s="227"/>
      <c r="E52" s="227"/>
      <c r="F52" s="227"/>
      <c r="G52" s="193"/>
    </row>
    <row r="53" spans="1:7" s="194" customFormat="1" ht="24.75" customHeight="1">
      <c r="A53" s="228"/>
      <c r="B53" s="232" t="s">
        <v>258</v>
      </c>
      <c r="C53" s="231" t="s">
        <v>259</v>
      </c>
      <c r="D53" s="227">
        <v>1</v>
      </c>
      <c r="E53" s="227"/>
      <c r="F53" s="227">
        <f>D53*E53</f>
        <v>0</v>
      </c>
      <c r="G53" s="193"/>
    </row>
    <row r="54" spans="1:7" s="194" customFormat="1">
      <c r="A54" s="228"/>
      <c r="B54" s="232" t="s">
        <v>260</v>
      </c>
      <c r="C54" s="231" t="s">
        <v>261</v>
      </c>
      <c r="D54" s="227">
        <v>1</v>
      </c>
      <c r="E54" s="227"/>
      <c r="F54" s="227">
        <f>D54*E54</f>
        <v>0</v>
      </c>
      <c r="G54" s="193"/>
    </row>
    <row r="55" spans="1:7" s="194" customFormat="1" ht="24.75" customHeight="1">
      <c r="A55" s="228"/>
      <c r="B55" s="232" t="s">
        <v>262</v>
      </c>
      <c r="C55" s="231" t="s">
        <v>261</v>
      </c>
      <c r="D55" s="227">
        <v>1</v>
      </c>
      <c r="E55" s="227"/>
      <c r="F55" s="227">
        <f>D55*E55</f>
        <v>0</v>
      </c>
      <c r="G55" s="193"/>
    </row>
    <row r="56" spans="1:7" s="194" customFormat="1">
      <c r="A56" s="228"/>
      <c r="B56" s="232" t="s">
        <v>263</v>
      </c>
      <c r="C56" s="231" t="s">
        <v>261</v>
      </c>
      <c r="D56" s="227">
        <v>8</v>
      </c>
      <c r="E56" s="227"/>
      <c r="F56" s="227">
        <f>D56*E56</f>
        <v>0</v>
      </c>
      <c r="G56" s="193"/>
    </row>
    <row r="57" spans="1:7" s="194" customFormat="1">
      <c r="A57" s="228"/>
      <c r="B57" s="232"/>
      <c r="C57" s="231"/>
      <c r="D57" s="227"/>
      <c r="E57" s="227"/>
      <c r="F57" s="227"/>
      <c r="G57" s="193"/>
    </row>
    <row r="58" spans="1:7" s="194" customFormat="1" ht="39.75" customHeight="1">
      <c r="A58" s="215">
        <v>8</v>
      </c>
      <c r="B58" s="233" t="s">
        <v>264</v>
      </c>
      <c r="C58" s="231" t="s">
        <v>255</v>
      </c>
      <c r="D58" s="227">
        <v>1</v>
      </c>
      <c r="E58" s="227"/>
      <c r="F58" s="227">
        <f>D58*E58</f>
        <v>0</v>
      </c>
      <c r="G58" s="193"/>
    </row>
    <row r="59" spans="1:7" s="194" customFormat="1">
      <c r="A59" s="228"/>
      <c r="B59" s="232"/>
      <c r="C59" s="231"/>
      <c r="D59" s="227"/>
      <c r="E59" s="227"/>
      <c r="F59" s="227"/>
      <c r="G59" s="193"/>
    </row>
    <row r="60" spans="1:7" s="194" customFormat="1" ht="27.75" customHeight="1">
      <c r="A60" s="228">
        <v>9</v>
      </c>
      <c r="B60" s="216" t="s">
        <v>265</v>
      </c>
      <c r="C60" s="231" t="s">
        <v>255</v>
      </c>
      <c r="D60" s="227">
        <v>1</v>
      </c>
      <c r="E60" s="227"/>
      <c r="F60" s="227">
        <f>D60*E60</f>
        <v>0</v>
      </c>
      <c r="G60" s="193"/>
    </row>
    <row r="61" spans="1:7" s="194" customFormat="1">
      <c r="A61" s="228"/>
      <c r="B61" s="232"/>
      <c r="C61" s="231"/>
      <c r="D61" s="227"/>
      <c r="E61" s="227"/>
      <c r="F61" s="227"/>
      <c r="G61" s="193"/>
    </row>
    <row r="62" spans="1:7" s="194" customFormat="1">
      <c r="A62" s="228"/>
      <c r="B62" s="232"/>
      <c r="C62" s="231"/>
      <c r="D62" s="227"/>
      <c r="E62" s="227"/>
      <c r="F62" s="227"/>
      <c r="G62" s="193"/>
    </row>
    <row r="63" spans="1:7" s="194" customFormat="1">
      <c r="A63" s="234" t="s">
        <v>247</v>
      </c>
      <c r="B63" s="235" t="s">
        <v>266</v>
      </c>
      <c r="C63" s="63"/>
      <c r="D63" s="236"/>
      <c r="E63" s="237"/>
      <c r="F63" s="238">
        <f>SUM(F38:F60)</f>
        <v>0</v>
      </c>
      <c r="G63" s="239"/>
    </row>
    <row r="64" spans="1:7" s="194" customFormat="1">
      <c r="A64" s="219"/>
      <c r="B64" s="220"/>
      <c r="C64" s="212"/>
      <c r="D64" s="240"/>
      <c r="E64" s="213"/>
      <c r="F64" s="213"/>
      <c r="G64" s="239"/>
    </row>
    <row r="65" spans="1:7" s="194" customFormat="1">
      <c r="A65" s="219"/>
      <c r="B65" s="220"/>
      <c r="C65" s="212"/>
      <c r="D65" s="240"/>
      <c r="E65" s="213"/>
      <c r="F65" s="213"/>
      <c r="G65" s="193"/>
    </row>
    <row r="66" spans="1:7" s="242" customFormat="1">
      <c r="A66" s="234"/>
      <c r="B66" s="221" t="s">
        <v>267</v>
      </c>
      <c r="C66" s="63"/>
      <c r="D66" s="237"/>
      <c r="E66" s="237"/>
      <c r="F66" s="238"/>
      <c r="G66" s="241"/>
    </row>
    <row r="67" spans="1:7" s="242" customFormat="1">
      <c r="A67" s="243"/>
      <c r="B67" s="244"/>
      <c r="C67" s="231"/>
      <c r="D67" s="227"/>
      <c r="E67" s="227"/>
      <c r="F67" s="227"/>
      <c r="G67" s="241"/>
    </row>
    <row r="68" spans="1:7" s="242" customFormat="1">
      <c r="A68" s="245" t="s">
        <v>268</v>
      </c>
      <c r="B68" s="246" t="s">
        <v>269</v>
      </c>
      <c r="C68" s="247"/>
      <c r="D68" s="248"/>
      <c r="E68" s="248"/>
      <c r="F68" s="249"/>
      <c r="G68" s="241"/>
    </row>
    <row r="69" spans="1:7" s="242" customFormat="1">
      <c r="A69" s="250"/>
      <c r="B69" s="251"/>
      <c r="C69" s="252"/>
      <c r="D69" s="226"/>
      <c r="E69" s="226"/>
      <c r="F69" s="240"/>
      <c r="G69" s="241"/>
    </row>
    <row r="70" spans="1:7" s="194" customFormat="1" ht="26.25" customHeight="1">
      <c r="A70" s="253"/>
      <c r="B70" s="254" t="s">
        <v>270</v>
      </c>
      <c r="C70" s="255"/>
      <c r="D70" s="256"/>
      <c r="E70" s="256"/>
      <c r="F70" s="256"/>
      <c r="G70" s="193"/>
    </row>
    <row r="71" spans="1:7" s="194" customFormat="1">
      <c r="A71" s="253"/>
      <c r="B71" s="254"/>
      <c r="C71" s="255"/>
      <c r="D71" s="256"/>
      <c r="E71" s="256"/>
      <c r="F71" s="256"/>
      <c r="G71" s="193"/>
    </row>
    <row r="72" spans="1:7" s="194" customFormat="1" ht="39" customHeight="1">
      <c r="A72" s="257">
        <v>1</v>
      </c>
      <c r="B72" s="216" t="s">
        <v>271</v>
      </c>
      <c r="C72" s="224"/>
      <c r="D72" s="225"/>
      <c r="E72" s="225"/>
      <c r="F72" s="227"/>
      <c r="G72" s="193"/>
    </row>
    <row r="73" spans="1:7" s="194" customFormat="1">
      <c r="A73" s="258"/>
      <c r="B73" s="229" t="s">
        <v>368</v>
      </c>
      <c r="C73" s="259" t="s">
        <v>255</v>
      </c>
      <c r="D73" s="260">
        <v>17</v>
      </c>
      <c r="E73" s="226"/>
      <c r="F73" s="227">
        <f>D73*E73</f>
        <v>0</v>
      </c>
      <c r="G73" s="193"/>
    </row>
    <row r="74" spans="1:7">
      <c r="A74" s="261"/>
      <c r="B74" s="262"/>
      <c r="C74" s="263"/>
      <c r="D74" s="264"/>
      <c r="E74" s="265"/>
      <c r="F74" s="185"/>
      <c r="G74" s="186"/>
    </row>
    <row r="75" spans="1:7" s="194" customFormat="1" ht="39" customHeight="1">
      <c r="A75" s="257">
        <v>2</v>
      </c>
      <c r="B75" s="216" t="s">
        <v>272</v>
      </c>
      <c r="C75" s="224"/>
      <c r="D75" s="225"/>
      <c r="E75" s="225"/>
      <c r="F75" s="227"/>
      <c r="G75" s="193"/>
    </row>
    <row r="76" spans="1:7" s="194" customFormat="1">
      <c r="A76" s="258"/>
      <c r="B76" s="229" t="s">
        <v>369</v>
      </c>
      <c r="C76" s="259" t="s">
        <v>255</v>
      </c>
      <c r="D76" s="260">
        <v>11</v>
      </c>
      <c r="E76" s="226"/>
      <c r="F76" s="227">
        <f>D76*E76</f>
        <v>0</v>
      </c>
      <c r="G76" s="193"/>
    </row>
    <row r="77" spans="1:7" s="194" customFormat="1">
      <c r="A77" s="258"/>
      <c r="B77" s="229"/>
      <c r="C77" s="259"/>
      <c r="D77" s="260"/>
      <c r="E77" s="226"/>
      <c r="F77" s="227"/>
      <c r="G77" s="193"/>
    </row>
    <row r="78" spans="1:7" s="194" customFormat="1" ht="37.5" customHeight="1">
      <c r="A78" s="258">
        <v>3</v>
      </c>
      <c r="B78" s="229" t="s">
        <v>273</v>
      </c>
      <c r="C78" s="259"/>
      <c r="D78" s="260"/>
      <c r="E78" s="226"/>
      <c r="F78" s="227"/>
      <c r="G78" s="193"/>
    </row>
    <row r="79" spans="1:7" s="194" customFormat="1">
      <c r="A79" s="258"/>
      <c r="B79" s="229" t="s">
        <v>274</v>
      </c>
      <c r="C79" s="259" t="s">
        <v>255</v>
      </c>
      <c r="D79" s="260">
        <v>5</v>
      </c>
      <c r="E79" s="226"/>
      <c r="F79" s="227">
        <f>D79*E79</f>
        <v>0</v>
      </c>
      <c r="G79" s="193"/>
    </row>
    <row r="80" spans="1:7" s="194" customFormat="1">
      <c r="A80" s="258"/>
      <c r="B80" s="229"/>
      <c r="C80" s="259"/>
      <c r="D80" s="260"/>
      <c r="E80" s="226"/>
      <c r="F80" s="227"/>
      <c r="G80" s="193"/>
    </row>
    <row r="81" spans="1:7" s="194" customFormat="1" ht="40.5" customHeight="1">
      <c r="A81" s="266">
        <v>4</v>
      </c>
      <c r="B81" s="233" t="s">
        <v>275</v>
      </c>
      <c r="C81" s="259"/>
      <c r="D81" s="260"/>
      <c r="E81" s="226"/>
      <c r="F81" s="226"/>
      <c r="G81" s="193"/>
    </row>
    <row r="82" spans="1:7" s="194" customFormat="1">
      <c r="A82" s="267"/>
      <c r="B82" s="254" t="s">
        <v>276</v>
      </c>
      <c r="C82" s="259" t="s">
        <v>277</v>
      </c>
      <c r="D82" s="260">
        <v>3</v>
      </c>
      <c r="E82" s="226"/>
      <c r="F82" s="227">
        <f>D82*E82</f>
        <v>0</v>
      </c>
      <c r="G82" s="193"/>
    </row>
    <row r="83" spans="1:7" s="194" customFormat="1">
      <c r="A83" s="258"/>
      <c r="B83" s="229"/>
      <c r="C83" s="259"/>
      <c r="D83" s="260"/>
      <c r="E83" s="226"/>
      <c r="F83" s="227"/>
      <c r="G83" s="193"/>
    </row>
    <row r="84" spans="1:7" s="194" customFormat="1" ht="38.25" customHeight="1">
      <c r="A84" s="266">
        <v>5</v>
      </c>
      <c r="B84" s="233" t="s">
        <v>275</v>
      </c>
      <c r="C84" s="259"/>
      <c r="D84" s="260"/>
      <c r="E84" s="226"/>
      <c r="F84" s="226"/>
      <c r="G84" s="193"/>
    </row>
    <row r="85" spans="1:7" s="194" customFormat="1">
      <c r="A85" s="267"/>
      <c r="B85" s="254" t="s">
        <v>276</v>
      </c>
      <c r="C85" s="259" t="s">
        <v>277</v>
      </c>
      <c r="D85" s="260">
        <v>2.5</v>
      </c>
      <c r="E85" s="226"/>
      <c r="F85" s="227">
        <f>D85*E85</f>
        <v>0</v>
      </c>
      <c r="G85" s="193"/>
    </row>
    <row r="86" spans="1:7" s="194" customFormat="1">
      <c r="A86" s="258"/>
      <c r="B86" s="229"/>
      <c r="C86" s="259"/>
      <c r="D86" s="260"/>
      <c r="E86" s="226"/>
      <c r="F86" s="227"/>
      <c r="G86" s="193"/>
    </row>
    <row r="87" spans="1:7" s="194" customFormat="1" ht="37.5" customHeight="1">
      <c r="A87" s="266">
        <v>6</v>
      </c>
      <c r="B87" s="233" t="s">
        <v>275</v>
      </c>
      <c r="C87" s="259"/>
      <c r="D87" s="260"/>
      <c r="E87" s="226"/>
      <c r="F87" s="226"/>
      <c r="G87" s="193"/>
    </row>
    <row r="88" spans="1:7" s="194" customFormat="1">
      <c r="A88" s="267"/>
      <c r="B88" s="254" t="s">
        <v>278</v>
      </c>
      <c r="C88" s="259" t="s">
        <v>277</v>
      </c>
      <c r="D88" s="260">
        <v>3</v>
      </c>
      <c r="E88" s="226"/>
      <c r="F88" s="227">
        <f>D88*E88</f>
        <v>0</v>
      </c>
      <c r="G88" s="193"/>
    </row>
    <row r="89" spans="1:7" s="194" customFormat="1">
      <c r="A89" s="258"/>
      <c r="B89" s="229"/>
      <c r="C89" s="259"/>
      <c r="D89" s="260"/>
      <c r="E89" s="226"/>
      <c r="F89" s="227"/>
      <c r="G89" s="193"/>
    </row>
    <row r="90" spans="1:7" s="194" customFormat="1" ht="40.5" customHeight="1">
      <c r="A90" s="266">
        <v>7</v>
      </c>
      <c r="B90" s="233" t="s">
        <v>275</v>
      </c>
      <c r="C90" s="259"/>
      <c r="D90" s="260"/>
      <c r="E90" s="226"/>
      <c r="F90" s="226"/>
      <c r="G90" s="193"/>
    </row>
    <row r="91" spans="1:7" s="194" customFormat="1">
      <c r="A91" s="267"/>
      <c r="B91" s="254" t="s">
        <v>279</v>
      </c>
      <c r="C91" s="259" t="s">
        <v>277</v>
      </c>
      <c r="D91" s="260">
        <v>3</v>
      </c>
      <c r="E91" s="226"/>
      <c r="F91" s="227">
        <f>D91*E91</f>
        <v>0</v>
      </c>
      <c r="G91" s="193"/>
    </row>
    <row r="92" spans="1:7" s="194" customFormat="1">
      <c r="A92" s="258"/>
      <c r="B92" s="229"/>
      <c r="C92" s="259"/>
      <c r="D92" s="260"/>
      <c r="E92" s="226"/>
      <c r="F92" s="227"/>
      <c r="G92" s="193"/>
    </row>
    <row r="93" spans="1:7" s="194" customFormat="1" ht="39" customHeight="1">
      <c r="A93" s="266">
        <v>8</v>
      </c>
      <c r="B93" s="233" t="s">
        <v>275</v>
      </c>
      <c r="C93" s="259"/>
      <c r="D93" s="260"/>
      <c r="E93" s="226"/>
      <c r="F93" s="226"/>
      <c r="G93" s="193"/>
    </row>
    <row r="94" spans="1:7" s="194" customFormat="1">
      <c r="A94" s="267"/>
      <c r="B94" s="254" t="s">
        <v>280</v>
      </c>
      <c r="C94" s="259" t="s">
        <v>277</v>
      </c>
      <c r="D94" s="260">
        <v>3</v>
      </c>
      <c r="E94" s="226"/>
      <c r="F94" s="227">
        <f>D94*E94</f>
        <v>0</v>
      </c>
      <c r="G94" s="193"/>
    </row>
    <row r="95" spans="1:7" s="194" customFormat="1">
      <c r="A95" s="258"/>
      <c r="B95" s="229"/>
      <c r="C95" s="259"/>
      <c r="D95" s="260"/>
      <c r="E95" s="226"/>
      <c r="F95" s="227"/>
      <c r="G95" s="193"/>
    </row>
    <row r="96" spans="1:7" s="194" customFormat="1" ht="37.5" customHeight="1">
      <c r="A96" s="266">
        <v>9</v>
      </c>
      <c r="B96" s="233" t="s">
        <v>275</v>
      </c>
      <c r="C96" s="259"/>
      <c r="D96" s="260"/>
      <c r="E96" s="226"/>
      <c r="F96" s="226"/>
      <c r="G96" s="193"/>
    </row>
    <row r="97" spans="1:7" s="194" customFormat="1">
      <c r="A97" s="267"/>
      <c r="B97" s="254" t="s">
        <v>281</v>
      </c>
      <c r="C97" s="259" t="s">
        <v>277</v>
      </c>
      <c r="D97" s="260">
        <v>3</v>
      </c>
      <c r="E97" s="226"/>
      <c r="F97" s="227">
        <f>D97*E97</f>
        <v>0</v>
      </c>
      <c r="G97" s="193"/>
    </row>
    <row r="98" spans="1:7" s="194" customFormat="1">
      <c r="A98" s="258"/>
      <c r="B98" s="229"/>
      <c r="C98" s="259"/>
      <c r="D98" s="260"/>
      <c r="E98" s="226"/>
      <c r="F98" s="227"/>
      <c r="G98" s="193"/>
    </row>
    <row r="99" spans="1:7" s="194" customFormat="1" ht="41.25" customHeight="1">
      <c r="A99" s="258">
        <v>10</v>
      </c>
      <c r="B99" s="229" t="s">
        <v>282</v>
      </c>
      <c r="C99" s="259"/>
      <c r="D99" s="260"/>
      <c r="E99" s="226"/>
      <c r="F99" s="227"/>
      <c r="G99" s="193"/>
    </row>
    <row r="100" spans="1:7" s="194" customFormat="1">
      <c r="A100" s="258"/>
      <c r="B100" s="268" t="s">
        <v>283</v>
      </c>
      <c r="C100" s="259" t="s">
        <v>255</v>
      </c>
      <c r="D100" s="260">
        <v>1</v>
      </c>
      <c r="E100" s="226"/>
      <c r="F100" s="227">
        <f>D100*E100</f>
        <v>0</v>
      </c>
      <c r="G100" s="193"/>
    </row>
    <row r="101" spans="1:7" s="194" customFormat="1">
      <c r="A101" s="269"/>
      <c r="B101" s="229"/>
      <c r="C101" s="259"/>
      <c r="D101" s="260"/>
      <c r="E101" s="226"/>
      <c r="F101" s="227"/>
      <c r="G101" s="193"/>
    </row>
    <row r="102" spans="1:7" s="194" customFormat="1">
      <c r="A102" s="270" t="s">
        <v>268</v>
      </c>
      <c r="B102" s="271" t="s">
        <v>284</v>
      </c>
      <c r="C102" s="67"/>
      <c r="D102" s="236"/>
      <c r="E102" s="236"/>
      <c r="F102" s="272">
        <f>SUM(F73:F100)</f>
        <v>0</v>
      </c>
      <c r="G102" s="193"/>
    </row>
    <row r="103" spans="1:7" s="194" customFormat="1">
      <c r="A103" s="8"/>
      <c r="B103" s="273"/>
      <c r="C103" s="41"/>
      <c r="D103" s="166"/>
      <c r="E103" s="166"/>
      <c r="F103" s="166"/>
      <c r="G103" s="193"/>
    </row>
    <row r="104" spans="1:7" s="194" customFormat="1">
      <c r="A104" s="219"/>
      <c r="B104" s="220"/>
      <c r="C104" s="212"/>
      <c r="D104" s="240"/>
      <c r="E104" s="227"/>
      <c r="F104" s="227"/>
      <c r="G104" s="193"/>
    </row>
    <row r="105" spans="1:7" s="194" customFormat="1">
      <c r="A105" s="61" t="s">
        <v>285</v>
      </c>
      <c r="B105" s="221" t="s">
        <v>286</v>
      </c>
      <c r="C105" s="190"/>
      <c r="D105" s="248"/>
      <c r="E105" s="237"/>
      <c r="F105" s="238"/>
      <c r="G105" s="193"/>
    </row>
    <row r="106" spans="1:7" s="194" customFormat="1">
      <c r="A106" s="243"/>
      <c r="B106" s="232"/>
      <c r="C106" s="231"/>
      <c r="D106" s="226"/>
      <c r="E106" s="227"/>
      <c r="F106" s="227"/>
      <c r="G106" s="193"/>
    </row>
    <row r="107" spans="1:7" s="194" customFormat="1" ht="27" customHeight="1">
      <c r="A107" s="243">
        <v>1</v>
      </c>
      <c r="B107" s="216" t="s">
        <v>287</v>
      </c>
      <c r="C107" s="231"/>
      <c r="D107" s="226"/>
      <c r="E107" s="227"/>
      <c r="F107" s="227"/>
      <c r="G107" s="193"/>
    </row>
    <row r="108" spans="1:7" s="194" customFormat="1">
      <c r="A108" s="243"/>
      <c r="B108" s="216" t="s">
        <v>288</v>
      </c>
      <c r="C108" s="231"/>
      <c r="D108" s="226"/>
      <c r="E108" s="227"/>
      <c r="F108" s="227"/>
      <c r="G108" s="193"/>
    </row>
    <row r="109" spans="1:7" s="194" customFormat="1">
      <c r="A109" s="274"/>
      <c r="B109" s="216" t="s">
        <v>289</v>
      </c>
      <c r="C109" s="231" t="s">
        <v>255</v>
      </c>
      <c r="D109" s="226">
        <v>5</v>
      </c>
      <c r="E109" s="226"/>
      <c r="F109" s="227">
        <f>D109*E109</f>
        <v>0</v>
      </c>
      <c r="G109" s="193"/>
    </row>
    <row r="110" spans="1:7" s="194" customFormat="1">
      <c r="A110" s="274"/>
      <c r="B110" s="216" t="s">
        <v>290</v>
      </c>
      <c r="C110" s="231" t="s">
        <v>255</v>
      </c>
      <c r="D110" s="226">
        <v>1</v>
      </c>
      <c r="E110" s="226"/>
      <c r="F110" s="227">
        <f>D110*E110</f>
        <v>0</v>
      </c>
      <c r="G110" s="193"/>
    </row>
    <row r="111" spans="1:7" s="194" customFormat="1">
      <c r="A111" s="274"/>
      <c r="B111" s="216" t="s">
        <v>291</v>
      </c>
      <c r="C111" s="231" t="s">
        <v>255</v>
      </c>
      <c r="D111" s="226">
        <v>1</v>
      </c>
      <c r="E111" s="226"/>
      <c r="F111" s="227">
        <f>D111*E111</f>
        <v>0</v>
      </c>
      <c r="G111" s="193"/>
    </row>
    <row r="112" spans="1:7" s="194" customFormat="1">
      <c r="A112" s="274"/>
      <c r="B112" s="216" t="s">
        <v>292</v>
      </c>
      <c r="C112" s="231" t="s">
        <v>255</v>
      </c>
      <c r="D112" s="226">
        <v>2</v>
      </c>
      <c r="E112" s="226"/>
      <c r="F112" s="227">
        <f>D112*E112</f>
        <v>0</v>
      </c>
      <c r="G112" s="193"/>
    </row>
    <row r="113" spans="1:7" s="194" customFormat="1">
      <c r="A113" s="243"/>
      <c r="B113" s="216"/>
      <c r="C113" s="231"/>
      <c r="D113" s="226"/>
      <c r="E113" s="227"/>
      <c r="F113" s="227"/>
      <c r="G113" s="193"/>
    </row>
    <row r="114" spans="1:7" s="194" customFormat="1">
      <c r="A114" s="234" t="s">
        <v>285</v>
      </c>
      <c r="B114" s="275" t="s">
        <v>293</v>
      </c>
      <c r="C114" s="63"/>
      <c r="D114" s="236"/>
      <c r="E114" s="237"/>
      <c r="F114" s="238">
        <f>SUM(F109:F112)</f>
        <v>0</v>
      </c>
      <c r="G114" s="193"/>
    </row>
    <row r="115" spans="1:7" s="194" customFormat="1">
      <c r="A115" s="14"/>
      <c r="B115" s="276"/>
      <c r="C115" s="31"/>
      <c r="D115" s="166"/>
      <c r="E115" s="165"/>
      <c r="F115" s="165"/>
      <c r="G115" s="193"/>
    </row>
    <row r="116" spans="1:7" s="194" customFormat="1">
      <c r="A116" s="219"/>
      <c r="B116" s="216"/>
      <c r="C116" s="212"/>
      <c r="D116" s="240"/>
      <c r="E116" s="226"/>
      <c r="F116" s="226"/>
      <c r="G116" s="193"/>
    </row>
    <row r="117" spans="1:7" s="194" customFormat="1">
      <c r="A117" s="61" t="s">
        <v>294</v>
      </c>
      <c r="B117" s="277" t="s">
        <v>295</v>
      </c>
      <c r="C117" s="190"/>
      <c r="D117" s="248"/>
      <c r="E117" s="236"/>
      <c r="F117" s="272"/>
      <c r="G117" s="193"/>
    </row>
    <row r="118" spans="1:7" s="194" customFormat="1">
      <c r="A118" s="219"/>
      <c r="B118" s="216"/>
      <c r="C118" s="212"/>
      <c r="D118" s="240"/>
      <c r="E118" s="226"/>
      <c r="F118" s="226"/>
      <c r="G118" s="193"/>
    </row>
    <row r="119" spans="1:7" s="194" customFormat="1" ht="28.5" customHeight="1">
      <c r="A119" s="243">
        <v>1</v>
      </c>
      <c r="B119" s="216" t="s">
        <v>296</v>
      </c>
      <c r="C119" s="231"/>
      <c r="D119" s="226"/>
      <c r="E119" s="227"/>
      <c r="F119" s="227"/>
      <c r="G119" s="193"/>
    </row>
    <row r="120" spans="1:7" s="194" customFormat="1">
      <c r="A120" s="243"/>
      <c r="B120" s="216" t="s">
        <v>297</v>
      </c>
      <c r="C120" s="231" t="s">
        <v>255</v>
      </c>
      <c r="D120" s="226">
        <v>5</v>
      </c>
      <c r="E120" s="227"/>
      <c r="F120" s="227">
        <f>D120*E120</f>
        <v>0</v>
      </c>
      <c r="G120" s="193"/>
    </row>
    <row r="121" spans="1:7">
      <c r="D121" s="185"/>
      <c r="E121" s="185"/>
      <c r="F121" s="185"/>
      <c r="G121" s="186"/>
    </row>
    <row r="122" spans="1:7" s="194" customFormat="1" ht="27" customHeight="1">
      <c r="A122" s="243">
        <v>2</v>
      </c>
      <c r="B122" s="216" t="s">
        <v>298</v>
      </c>
      <c r="C122" s="231"/>
      <c r="D122" s="226"/>
      <c r="E122" s="227"/>
      <c r="F122" s="227"/>
      <c r="G122" s="193"/>
    </row>
    <row r="123" spans="1:7" s="194" customFormat="1">
      <c r="A123" s="243"/>
      <c r="B123" s="216" t="s">
        <v>297</v>
      </c>
      <c r="C123" s="231" t="s">
        <v>255</v>
      </c>
      <c r="D123" s="226">
        <v>1</v>
      </c>
      <c r="E123" s="227"/>
      <c r="F123" s="227">
        <f>D123*E123</f>
        <v>0</v>
      </c>
      <c r="G123" s="241"/>
    </row>
    <row r="124" spans="1:7" s="194" customFormat="1">
      <c r="A124" s="243"/>
      <c r="B124" s="216"/>
      <c r="C124" s="231"/>
      <c r="D124" s="226"/>
      <c r="E124" s="227"/>
      <c r="F124" s="227"/>
      <c r="G124" s="241"/>
    </row>
    <row r="125" spans="1:7" s="242" customFormat="1" ht="27" customHeight="1">
      <c r="A125" s="250">
        <v>3</v>
      </c>
      <c r="B125" s="216" t="s">
        <v>299</v>
      </c>
      <c r="C125" s="252" t="s">
        <v>255</v>
      </c>
      <c r="D125" s="226">
        <v>8</v>
      </c>
      <c r="E125" s="226"/>
      <c r="F125" s="227">
        <f>D125*E125</f>
        <v>0</v>
      </c>
      <c r="G125" s="241"/>
    </row>
    <row r="126" spans="1:7" s="242" customFormat="1">
      <c r="A126" s="279"/>
      <c r="B126" s="216"/>
      <c r="C126" s="252"/>
      <c r="D126" s="226"/>
      <c r="E126" s="226"/>
      <c r="F126" s="226"/>
      <c r="G126" s="241"/>
    </row>
    <row r="127" spans="1:7" s="194" customFormat="1">
      <c r="A127" s="234" t="s">
        <v>294</v>
      </c>
      <c r="B127" s="275" t="s">
        <v>300</v>
      </c>
      <c r="C127" s="63"/>
      <c r="D127" s="237"/>
      <c r="E127" s="237"/>
      <c r="F127" s="238">
        <f>SUM(F120:F125)</f>
        <v>0</v>
      </c>
      <c r="G127" s="193"/>
    </row>
    <row r="128" spans="1:7" s="194" customFormat="1">
      <c r="A128" s="219"/>
      <c r="B128" s="280"/>
      <c r="C128" s="212"/>
      <c r="D128" s="213"/>
      <c r="E128" s="213"/>
      <c r="F128" s="213"/>
      <c r="G128" s="193"/>
    </row>
    <row r="129" spans="1:7" s="194" customFormat="1">
      <c r="A129" s="219"/>
      <c r="B129" s="216"/>
      <c r="C129" s="212"/>
      <c r="D129" s="213"/>
      <c r="E129" s="227"/>
      <c r="F129" s="227"/>
      <c r="G129" s="193"/>
    </row>
    <row r="130" spans="1:7" s="194" customFormat="1">
      <c r="A130" s="61" t="s">
        <v>301</v>
      </c>
      <c r="B130" s="277" t="s">
        <v>302</v>
      </c>
      <c r="C130" s="190"/>
      <c r="D130" s="191"/>
      <c r="E130" s="237"/>
      <c r="F130" s="238"/>
      <c r="G130" s="193"/>
    </row>
    <row r="131" spans="1:7" s="194" customFormat="1">
      <c r="A131" s="243"/>
      <c r="B131" s="216"/>
      <c r="C131" s="231"/>
      <c r="D131" s="227"/>
      <c r="E131" s="227"/>
      <c r="F131" s="227"/>
      <c r="G131" s="193"/>
    </row>
    <row r="132" spans="1:7" s="194" customFormat="1" ht="26.25" customHeight="1">
      <c r="A132" s="243">
        <v>1</v>
      </c>
      <c r="B132" s="216" t="s">
        <v>303</v>
      </c>
      <c r="C132" s="231"/>
      <c r="D132" s="227"/>
      <c r="E132" s="227"/>
      <c r="F132" s="227"/>
      <c r="G132" s="193"/>
    </row>
    <row r="133" spans="1:7" s="194" customFormat="1" ht="26.25" customHeight="1">
      <c r="A133" s="250"/>
      <c r="B133" s="216" t="s">
        <v>304</v>
      </c>
      <c r="C133" s="252" t="s">
        <v>39</v>
      </c>
      <c r="D133" s="226">
        <v>55</v>
      </c>
      <c r="E133" s="226"/>
      <c r="F133" s="227">
        <f t="shared" ref="F133:F139" si="0">D133*E133</f>
        <v>0</v>
      </c>
      <c r="G133" s="193"/>
    </row>
    <row r="134" spans="1:7" s="194" customFormat="1" ht="27.75" customHeight="1">
      <c r="A134" s="250"/>
      <c r="B134" s="216" t="s">
        <v>305</v>
      </c>
      <c r="C134" s="252" t="s">
        <v>39</v>
      </c>
      <c r="D134" s="226">
        <v>25</v>
      </c>
      <c r="E134" s="226"/>
      <c r="F134" s="227">
        <f t="shared" si="0"/>
        <v>0</v>
      </c>
      <c r="G134" s="193"/>
    </row>
    <row r="135" spans="1:7" s="194" customFormat="1">
      <c r="A135" s="250"/>
      <c r="B135" s="216" t="s">
        <v>306</v>
      </c>
      <c r="C135" s="252" t="s">
        <v>39</v>
      </c>
      <c r="D135" s="226">
        <v>150</v>
      </c>
      <c r="E135" s="226"/>
      <c r="F135" s="227">
        <f t="shared" si="0"/>
        <v>0</v>
      </c>
      <c r="G135" s="193"/>
    </row>
    <row r="136" spans="1:7" s="194" customFormat="1">
      <c r="A136" s="250"/>
      <c r="B136" s="216" t="s">
        <v>307</v>
      </c>
      <c r="C136" s="252" t="s">
        <v>39</v>
      </c>
      <c r="D136" s="226">
        <v>50</v>
      </c>
      <c r="E136" s="226"/>
      <c r="F136" s="227">
        <f t="shared" si="0"/>
        <v>0</v>
      </c>
      <c r="G136" s="193"/>
    </row>
    <row r="137" spans="1:7" s="194" customFormat="1">
      <c r="A137" s="250"/>
      <c r="B137" s="216" t="s">
        <v>308</v>
      </c>
      <c r="C137" s="252" t="s">
        <v>39</v>
      </c>
      <c r="D137" s="226">
        <v>100</v>
      </c>
      <c r="E137" s="226"/>
      <c r="F137" s="227">
        <f t="shared" si="0"/>
        <v>0</v>
      </c>
      <c r="G137" s="193"/>
    </row>
    <row r="138" spans="1:7" s="194" customFormat="1">
      <c r="A138" s="250"/>
      <c r="B138" s="216" t="s">
        <v>309</v>
      </c>
      <c r="C138" s="252" t="s">
        <v>39</v>
      </c>
      <c r="D138" s="226">
        <v>45</v>
      </c>
      <c r="E138" s="226"/>
      <c r="F138" s="227">
        <f t="shared" si="0"/>
        <v>0</v>
      </c>
      <c r="G138" s="193"/>
    </row>
    <row r="139" spans="1:7" s="194" customFormat="1">
      <c r="A139" s="250"/>
      <c r="B139" s="216" t="s">
        <v>310</v>
      </c>
      <c r="C139" s="252" t="s">
        <v>39</v>
      </c>
      <c r="D139" s="226">
        <v>15</v>
      </c>
      <c r="E139" s="226"/>
      <c r="F139" s="227">
        <f t="shared" si="0"/>
        <v>0</v>
      </c>
      <c r="G139" s="193"/>
    </row>
    <row r="140" spans="1:7" s="194" customFormat="1">
      <c r="A140" s="250"/>
      <c r="B140" s="216"/>
      <c r="C140" s="252"/>
      <c r="D140" s="226"/>
      <c r="E140" s="226"/>
      <c r="F140" s="226"/>
      <c r="G140" s="193"/>
    </row>
    <row r="141" spans="1:7" s="194" customFormat="1" ht="27" customHeight="1">
      <c r="A141" s="243">
        <v>2</v>
      </c>
      <c r="B141" s="216" t="s">
        <v>311</v>
      </c>
      <c r="C141" s="231"/>
      <c r="D141" s="227"/>
      <c r="E141" s="227"/>
      <c r="F141" s="227"/>
      <c r="G141" s="193"/>
    </row>
    <row r="142" spans="1:7" s="194" customFormat="1">
      <c r="A142" s="243"/>
      <c r="B142" s="216" t="s">
        <v>312</v>
      </c>
      <c r="C142" s="231" t="s">
        <v>39</v>
      </c>
      <c r="D142" s="227">
        <v>550</v>
      </c>
      <c r="E142" s="227"/>
      <c r="F142" s="227">
        <f>D142*E142</f>
        <v>0</v>
      </c>
      <c r="G142" s="193"/>
    </row>
    <row r="143" spans="1:7" s="194" customFormat="1">
      <c r="A143" s="243"/>
      <c r="B143" s="216"/>
      <c r="C143" s="231"/>
      <c r="D143" s="227"/>
      <c r="E143" s="227"/>
      <c r="F143" s="227"/>
      <c r="G143" s="193"/>
    </row>
    <row r="144" spans="1:7" s="194" customFormat="1" ht="25.5" customHeight="1">
      <c r="A144" s="243">
        <v>3</v>
      </c>
      <c r="B144" s="216" t="s">
        <v>311</v>
      </c>
      <c r="C144" s="231"/>
      <c r="D144" s="227"/>
      <c r="E144" s="227"/>
      <c r="F144" s="227"/>
      <c r="G144" s="193"/>
    </row>
    <row r="145" spans="1:7" s="194" customFormat="1">
      <c r="A145" s="243"/>
      <c r="B145" s="216" t="s">
        <v>313</v>
      </c>
      <c r="C145" s="231" t="s">
        <v>39</v>
      </c>
      <c r="D145" s="227">
        <v>20</v>
      </c>
      <c r="E145" s="227"/>
      <c r="F145" s="227">
        <f>D145*E145</f>
        <v>0</v>
      </c>
      <c r="G145" s="193"/>
    </row>
    <row r="146" spans="1:7" s="194" customFormat="1">
      <c r="A146" s="243"/>
      <c r="B146" s="216"/>
      <c r="C146" s="231"/>
      <c r="D146" s="227"/>
      <c r="E146" s="227"/>
      <c r="F146" s="227"/>
      <c r="G146" s="193"/>
    </row>
    <row r="147" spans="1:7" s="194" customFormat="1" ht="39" customHeight="1">
      <c r="A147" s="281">
        <v>4</v>
      </c>
      <c r="B147" s="216" t="s">
        <v>314</v>
      </c>
      <c r="C147" s="231"/>
      <c r="D147" s="227"/>
      <c r="E147" s="227"/>
      <c r="F147" s="227"/>
      <c r="G147" s="282"/>
    </row>
    <row r="148" spans="1:7" s="194" customFormat="1">
      <c r="A148" s="243"/>
      <c r="B148" s="216"/>
      <c r="C148" s="231"/>
      <c r="D148" s="227"/>
      <c r="E148" s="227"/>
      <c r="F148" s="227"/>
      <c r="G148" s="282"/>
    </row>
    <row r="149" spans="1:7" s="194" customFormat="1">
      <c r="A149" s="243">
        <v>5</v>
      </c>
      <c r="B149" s="216" t="s">
        <v>315</v>
      </c>
      <c r="C149" s="231" t="s">
        <v>259</v>
      </c>
      <c r="D149" s="227">
        <v>1</v>
      </c>
      <c r="E149" s="227"/>
      <c r="F149" s="227">
        <f>D149*E149</f>
        <v>0</v>
      </c>
      <c r="G149" s="282"/>
    </row>
    <row r="150" spans="1:7" s="194" customFormat="1">
      <c r="A150" s="243"/>
      <c r="B150" s="216"/>
      <c r="C150" s="231"/>
      <c r="D150" s="227"/>
      <c r="E150" s="227"/>
      <c r="F150" s="227"/>
      <c r="G150" s="282"/>
    </row>
    <row r="151" spans="1:7" s="194" customFormat="1">
      <c r="A151" s="243">
        <v>6</v>
      </c>
      <c r="B151" s="216" t="s">
        <v>316</v>
      </c>
      <c r="C151" s="231" t="s">
        <v>317</v>
      </c>
      <c r="D151" s="227">
        <v>12</v>
      </c>
      <c r="E151" s="227"/>
      <c r="F151" s="227">
        <f>D151*E151</f>
        <v>0</v>
      </c>
      <c r="G151" s="282"/>
    </row>
    <row r="152" spans="1:7" s="194" customFormat="1">
      <c r="A152" s="243"/>
      <c r="B152" s="216"/>
      <c r="C152" s="231"/>
      <c r="D152" s="227"/>
      <c r="E152" s="227"/>
      <c r="F152" s="227"/>
      <c r="G152" s="282"/>
    </row>
    <row r="153" spans="1:7" s="194" customFormat="1" ht="25.5" customHeight="1">
      <c r="A153" s="243">
        <v>7</v>
      </c>
      <c r="B153" s="216" t="s">
        <v>318</v>
      </c>
      <c r="C153" s="231" t="s">
        <v>261</v>
      </c>
      <c r="D153" s="227">
        <v>8</v>
      </c>
      <c r="E153" s="227"/>
      <c r="F153" s="227">
        <f>D153*E153</f>
        <v>0</v>
      </c>
      <c r="G153" s="282"/>
    </row>
    <row r="154" spans="1:7" s="242" customFormat="1">
      <c r="A154" s="243"/>
      <c r="B154" s="216"/>
      <c r="C154" s="231"/>
      <c r="D154" s="227"/>
      <c r="E154" s="227"/>
      <c r="F154" s="227"/>
      <c r="G154" s="283"/>
    </row>
    <row r="155" spans="1:7" s="194" customFormat="1" ht="25.5" customHeight="1">
      <c r="A155" s="243">
        <v>8</v>
      </c>
      <c r="B155" s="216" t="s">
        <v>319</v>
      </c>
      <c r="C155" s="231" t="s">
        <v>261</v>
      </c>
      <c r="D155" s="227">
        <v>8</v>
      </c>
      <c r="E155" s="227"/>
      <c r="F155" s="227">
        <f>D155*E155</f>
        <v>0</v>
      </c>
      <c r="G155" s="282"/>
    </row>
    <row r="156" spans="1:7" s="194" customFormat="1">
      <c r="A156" s="243"/>
      <c r="B156" s="216"/>
      <c r="C156" s="231"/>
      <c r="D156" s="227"/>
      <c r="E156" s="227"/>
      <c r="F156" s="227"/>
      <c r="G156" s="193"/>
    </row>
    <row r="157" spans="1:7" s="194" customFormat="1">
      <c r="A157" s="243">
        <v>9</v>
      </c>
      <c r="B157" s="216" t="s">
        <v>320</v>
      </c>
      <c r="C157" s="231" t="s">
        <v>261</v>
      </c>
      <c r="D157" s="227">
        <v>20</v>
      </c>
      <c r="E157" s="227"/>
      <c r="F157" s="227">
        <f>D157*E157</f>
        <v>0</v>
      </c>
      <c r="G157" s="193"/>
    </row>
    <row r="158" spans="1:7" s="194" customFormat="1">
      <c r="A158" s="243"/>
      <c r="B158" s="216"/>
      <c r="C158" s="231"/>
      <c r="D158" s="227"/>
      <c r="E158" s="227"/>
      <c r="F158" s="227"/>
      <c r="G158" s="193"/>
    </row>
    <row r="159" spans="1:7" s="194" customFormat="1">
      <c r="A159" s="234" t="s">
        <v>301</v>
      </c>
      <c r="B159" s="275" t="s">
        <v>321</v>
      </c>
      <c r="C159" s="63"/>
      <c r="D159" s="237"/>
      <c r="E159" s="237"/>
      <c r="F159" s="238">
        <f>SUM(F133:F157)</f>
        <v>0</v>
      </c>
      <c r="G159" s="193"/>
    </row>
    <row r="160" spans="1:7" s="194" customFormat="1">
      <c r="A160" s="219"/>
      <c r="B160" s="280"/>
      <c r="C160" s="212"/>
      <c r="D160" s="213"/>
      <c r="E160" s="213"/>
      <c r="F160" s="213"/>
      <c r="G160" s="193"/>
    </row>
    <row r="161" spans="1:7" s="194" customFormat="1">
      <c r="A161" s="243"/>
      <c r="B161" s="216"/>
      <c r="C161" s="231"/>
      <c r="D161" s="227"/>
      <c r="E161" s="227"/>
      <c r="F161" s="227"/>
      <c r="G161" s="193"/>
    </row>
    <row r="162" spans="1:7" s="194" customFormat="1">
      <c r="A162" s="245" t="s">
        <v>322</v>
      </c>
      <c r="B162" s="277" t="s">
        <v>323</v>
      </c>
      <c r="C162" s="247"/>
      <c r="D162" s="248"/>
      <c r="E162" s="236"/>
      <c r="F162" s="272"/>
      <c r="G162" s="193"/>
    </row>
    <row r="163" spans="1:7" s="194" customFormat="1">
      <c r="A163" s="284"/>
      <c r="B163" s="216"/>
      <c r="C163" s="285"/>
      <c r="D163" s="286"/>
      <c r="E163" s="240"/>
      <c r="F163" s="240"/>
      <c r="G163" s="193"/>
    </row>
    <row r="164" spans="1:7" s="194" customFormat="1" ht="42.75" customHeight="1">
      <c r="A164" s="287">
        <v>1</v>
      </c>
      <c r="B164" s="216" t="s">
        <v>324</v>
      </c>
      <c r="C164" s="288" t="s">
        <v>255</v>
      </c>
      <c r="D164" s="289">
        <v>1</v>
      </c>
      <c r="E164" s="227"/>
      <c r="F164" s="227"/>
      <c r="G164" s="193"/>
    </row>
    <row r="165" spans="1:7" s="194" customFormat="1">
      <c r="A165" s="290"/>
      <c r="B165" s="216"/>
      <c r="C165" s="288"/>
      <c r="D165" s="289"/>
      <c r="E165" s="227"/>
      <c r="F165" s="227"/>
      <c r="G165" s="193"/>
    </row>
    <row r="166" spans="1:7" s="194" customFormat="1">
      <c r="A166" s="290"/>
      <c r="B166" s="216" t="s">
        <v>325</v>
      </c>
      <c r="C166" s="288" t="s">
        <v>255</v>
      </c>
      <c r="D166" s="289">
        <v>1</v>
      </c>
      <c r="E166" s="227"/>
      <c r="F166" s="227"/>
      <c r="G166" s="193"/>
    </row>
    <row r="167" spans="1:7" s="194" customFormat="1">
      <c r="A167" s="290"/>
      <c r="B167" s="216" t="s">
        <v>326</v>
      </c>
      <c r="C167" s="288" t="s">
        <v>255</v>
      </c>
      <c r="D167" s="289">
        <v>1</v>
      </c>
      <c r="E167" s="227"/>
      <c r="F167" s="227"/>
      <c r="G167" s="193"/>
    </row>
    <row r="168" spans="1:7" s="194" customFormat="1">
      <c r="A168" s="290"/>
      <c r="B168" s="216" t="s">
        <v>327</v>
      </c>
      <c r="C168" s="288" t="s">
        <v>255</v>
      </c>
      <c r="D168" s="289">
        <v>2</v>
      </c>
      <c r="E168" s="227"/>
      <c r="F168" s="227"/>
      <c r="G168" s="193"/>
    </row>
    <row r="169" spans="1:7" s="194" customFormat="1">
      <c r="A169" s="290"/>
      <c r="B169" s="216" t="s">
        <v>328</v>
      </c>
      <c r="C169" s="288" t="s">
        <v>255</v>
      </c>
      <c r="D169" s="260">
        <v>5</v>
      </c>
      <c r="E169" s="227"/>
      <c r="F169" s="227"/>
      <c r="G169" s="193"/>
    </row>
    <row r="170" spans="1:7" s="194" customFormat="1">
      <c r="A170" s="290"/>
      <c r="B170" s="216" t="s">
        <v>329</v>
      </c>
      <c r="C170" s="288" t="s">
        <v>255</v>
      </c>
      <c r="D170" s="260">
        <v>3</v>
      </c>
      <c r="E170" s="227"/>
      <c r="F170" s="227"/>
      <c r="G170" s="193"/>
    </row>
    <row r="171" spans="1:7" s="194" customFormat="1">
      <c r="A171" s="290"/>
      <c r="B171" s="216" t="s">
        <v>330</v>
      </c>
      <c r="C171" s="288" t="s">
        <v>255</v>
      </c>
      <c r="D171" s="260">
        <v>2</v>
      </c>
      <c r="E171" s="227"/>
      <c r="F171" s="227"/>
      <c r="G171" s="193"/>
    </row>
    <row r="172" spans="1:7" s="194" customFormat="1" ht="27" customHeight="1">
      <c r="A172" s="290"/>
      <c r="B172" s="216" t="s">
        <v>331</v>
      </c>
      <c r="C172" s="288" t="s">
        <v>255</v>
      </c>
      <c r="D172" s="260">
        <v>1</v>
      </c>
      <c r="E172" s="227"/>
      <c r="F172" s="227"/>
      <c r="G172" s="193"/>
    </row>
    <row r="173" spans="1:7" s="194" customFormat="1" ht="27" customHeight="1">
      <c r="A173" s="290"/>
      <c r="B173" s="216" t="s">
        <v>332</v>
      </c>
      <c r="C173" s="288" t="s">
        <v>255</v>
      </c>
      <c r="D173" s="260">
        <v>1</v>
      </c>
      <c r="E173" s="227"/>
      <c r="F173" s="227"/>
      <c r="G173" s="193"/>
    </row>
    <row r="174" spans="1:7" s="194" customFormat="1" ht="27.75" customHeight="1">
      <c r="A174" s="290"/>
      <c r="B174" s="216" t="s">
        <v>333</v>
      </c>
      <c r="C174" s="288" t="s">
        <v>255</v>
      </c>
      <c r="D174" s="260">
        <v>1</v>
      </c>
      <c r="E174" s="227"/>
      <c r="F174" s="227"/>
      <c r="G174" s="193"/>
    </row>
    <row r="175" spans="1:7" s="194" customFormat="1">
      <c r="A175" s="290"/>
      <c r="B175" s="216" t="s">
        <v>334</v>
      </c>
      <c r="C175" s="288" t="s">
        <v>255</v>
      </c>
      <c r="D175" s="289">
        <v>1</v>
      </c>
      <c r="E175" s="227"/>
      <c r="F175" s="227"/>
      <c r="G175" s="193"/>
    </row>
    <row r="176" spans="1:7" s="194" customFormat="1">
      <c r="A176" s="290"/>
      <c r="B176" s="216" t="s">
        <v>335</v>
      </c>
      <c r="C176" s="288" t="s">
        <v>259</v>
      </c>
      <c r="D176" s="289">
        <v>1</v>
      </c>
      <c r="E176" s="227"/>
      <c r="F176" s="227"/>
      <c r="G176" s="193"/>
    </row>
    <row r="177" spans="1:7" s="194" customFormat="1">
      <c r="A177" s="291"/>
      <c r="B177" s="280" t="s">
        <v>336</v>
      </c>
      <c r="C177" s="292" t="s">
        <v>259</v>
      </c>
      <c r="D177" s="293">
        <v>1</v>
      </c>
      <c r="E177" s="213"/>
      <c r="F177" s="227">
        <f>D177*E177</f>
        <v>0</v>
      </c>
      <c r="G177" s="193"/>
    </row>
    <row r="178" spans="1:7">
      <c r="A178" s="291"/>
      <c r="B178" s="216"/>
      <c r="C178" s="292"/>
      <c r="D178" s="293"/>
      <c r="E178" s="213"/>
      <c r="F178" s="213"/>
      <c r="G178" s="186"/>
    </row>
    <row r="179" spans="1:7" ht="39" customHeight="1">
      <c r="A179" s="287">
        <v>2</v>
      </c>
      <c r="B179" s="216" t="s">
        <v>337</v>
      </c>
      <c r="C179" s="288" t="s">
        <v>255</v>
      </c>
      <c r="D179" s="289">
        <v>1</v>
      </c>
      <c r="E179" s="227"/>
      <c r="F179" s="227"/>
      <c r="G179" s="186"/>
    </row>
    <row r="180" spans="1:7" ht="24.75" customHeight="1">
      <c r="A180" s="294"/>
      <c r="B180" s="216" t="s">
        <v>338</v>
      </c>
      <c r="C180" s="288" t="s">
        <v>255</v>
      </c>
      <c r="D180" s="289">
        <v>1</v>
      </c>
      <c r="E180" s="227"/>
      <c r="F180" s="227"/>
      <c r="G180" s="186"/>
    </row>
    <row r="181" spans="1:7">
      <c r="A181" s="294"/>
      <c r="B181" s="216" t="s">
        <v>339</v>
      </c>
      <c r="C181" s="288" t="s">
        <v>255</v>
      </c>
      <c r="D181" s="289">
        <v>1</v>
      </c>
      <c r="E181" s="227"/>
      <c r="F181" s="227"/>
      <c r="G181" s="186"/>
    </row>
    <row r="182" spans="1:7">
      <c r="A182" s="294"/>
      <c r="B182" s="216" t="s">
        <v>340</v>
      </c>
      <c r="C182" s="288" t="s">
        <v>255</v>
      </c>
      <c r="D182" s="289">
        <v>1</v>
      </c>
      <c r="E182" s="227"/>
      <c r="F182" s="227"/>
      <c r="G182" s="186"/>
    </row>
    <row r="183" spans="1:7">
      <c r="A183" s="294"/>
      <c r="B183" s="216" t="s">
        <v>341</v>
      </c>
      <c r="C183" s="288" t="s">
        <v>255</v>
      </c>
      <c r="D183" s="289">
        <v>1</v>
      </c>
      <c r="E183" s="227"/>
      <c r="F183" s="227"/>
      <c r="G183" s="186"/>
    </row>
    <row r="184" spans="1:7">
      <c r="A184" s="290"/>
      <c r="B184" s="216" t="s">
        <v>342</v>
      </c>
      <c r="C184" s="288" t="s">
        <v>255</v>
      </c>
      <c r="D184" s="289">
        <v>1</v>
      </c>
      <c r="E184" s="227"/>
      <c r="F184" s="227"/>
      <c r="G184" s="186"/>
    </row>
    <row r="185" spans="1:7">
      <c r="A185" s="294"/>
      <c r="B185" s="216" t="s">
        <v>343</v>
      </c>
      <c r="C185" s="288" t="s">
        <v>259</v>
      </c>
      <c r="D185" s="289">
        <v>1</v>
      </c>
      <c r="E185" s="227"/>
      <c r="F185" s="227"/>
      <c r="G185" s="186"/>
    </row>
    <row r="186" spans="1:7">
      <c r="A186" s="295"/>
      <c r="B186" s="216" t="s">
        <v>344</v>
      </c>
      <c r="C186" s="292" t="s">
        <v>255</v>
      </c>
      <c r="D186" s="293">
        <v>1</v>
      </c>
      <c r="E186" s="213"/>
      <c r="F186" s="227">
        <f>D186*E186</f>
        <v>0</v>
      </c>
      <c r="G186" s="186"/>
    </row>
    <row r="187" spans="1:7">
      <c r="A187" s="284"/>
      <c r="B187" s="216"/>
      <c r="C187" s="285"/>
      <c r="D187" s="286"/>
      <c r="E187" s="226"/>
      <c r="F187" s="226"/>
      <c r="G187" s="186"/>
    </row>
    <row r="188" spans="1:7">
      <c r="A188" s="234" t="s">
        <v>322</v>
      </c>
      <c r="B188" s="275" t="s">
        <v>345</v>
      </c>
      <c r="C188" s="63"/>
      <c r="D188" s="237"/>
      <c r="E188" s="237"/>
      <c r="F188" s="238">
        <f>SUM(F166:F186)</f>
        <v>0</v>
      </c>
      <c r="G188" s="186"/>
    </row>
    <row r="189" spans="1:7">
      <c r="A189" s="219"/>
      <c r="B189" s="280"/>
      <c r="C189" s="212"/>
      <c r="D189" s="213"/>
      <c r="E189" s="213"/>
      <c r="F189" s="213"/>
      <c r="G189" s="186"/>
    </row>
    <row r="190" spans="1:7">
      <c r="A190" s="243"/>
      <c r="B190" s="216"/>
      <c r="C190" s="231"/>
      <c r="D190" s="227"/>
      <c r="E190" s="213"/>
      <c r="F190" s="227"/>
      <c r="G190" s="186"/>
    </row>
    <row r="191" spans="1:7">
      <c r="A191" s="61" t="s">
        <v>346</v>
      </c>
      <c r="B191" s="277" t="s">
        <v>347</v>
      </c>
      <c r="C191" s="190"/>
      <c r="D191" s="191"/>
      <c r="E191" s="191"/>
      <c r="F191" s="238"/>
      <c r="G191" s="186"/>
    </row>
    <row r="192" spans="1:7">
      <c r="A192" s="243"/>
      <c r="B192" s="216" t="s">
        <v>239</v>
      </c>
      <c r="C192" s="231"/>
      <c r="D192" s="227"/>
      <c r="E192" s="213"/>
      <c r="F192" s="227"/>
      <c r="G192" s="186"/>
    </row>
    <row r="193" spans="1:255" s="297" customFormat="1">
      <c r="A193" s="243"/>
      <c r="B193" s="216" t="s">
        <v>348</v>
      </c>
      <c r="C193" s="231" t="s">
        <v>39</v>
      </c>
      <c r="D193" s="227">
        <v>15</v>
      </c>
      <c r="E193" s="227"/>
      <c r="F193" s="227">
        <f t="shared" ref="F193:F203" si="1">D193*E193</f>
        <v>0</v>
      </c>
      <c r="G193" s="296"/>
    </row>
    <row r="194" spans="1:255">
      <c r="A194" s="243"/>
      <c r="B194" s="216" t="s">
        <v>349</v>
      </c>
      <c r="C194" s="231" t="s">
        <v>39</v>
      </c>
      <c r="D194" s="227">
        <v>7</v>
      </c>
      <c r="E194" s="227"/>
      <c r="F194" s="227">
        <f t="shared" si="1"/>
        <v>0</v>
      </c>
      <c r="G194" s="186"/>
    </row>
    <row r="195" spans="1:255">
      <c r="A195" s="243"/>
      <c r="B195" s="216" t="s">
        <v>350</v>
      </c>
      <c r="C195" s="231" t="s">
        <v>255</v>
      </c>
      <c r="D195" s="227">
        <v>8</v>
      </c>
      <c r="E195" s="227"/>
      <c r="F195" s="227">
        <f t="shared" si="1"/>
        <v>0</v>
      </c>
      <c r="G195" s="186"/>
    </row>
    <row r="196" spans="1:255">
      <c r="A196" s="243"/>
      <c r="B196" s="216" t="s">
        <v>351</v>
      </c>
      <c r="C196" s="231" t="s">
        <v>255</v>
      </c>
      <c r="D196" s="227">
        <v>18</v>
      </c>
      <c r="E196" s="227"/>
      <c r="F196" s="227">
        <f t="shared" si="1"/>
        <v>0</v>
      </c>
      <c r="G196" s="186"/>
    </row>
    <row r="197" spans="1:255">
      <c r="A197" s="243"/>
      <c r="B197" s="216" t="s">
        <v>352</v>
      </c>
      <c r="C197" s="231" t="s">
        <v>255</v>
      </c>
      <c r="D197" s="227">
        <v>2</v>
      </c>
      <c r="E197" s="227"/>
      <c r="F197" s="227">
        <f t="shared" si="1"/>
        <v>0</v>
      </c>
      <c r="G197" s="186"/>
      <c r="H197" s="182"/>
      <c r="I197" s="298"/>
      <c r="J197" s="182"/>
      <c r="K197" s="182"/>
      <c r="L197" s="182"/>
      <c r="M197" s="298"/>
      <c r="N197" s="182"/>
      <c r="O197" s="182"/>
      <c r="P197" s="182"/>
      <c r="Q197" s="298"/>
      <c r="R197" s="182"/>
      <c r="S197" s="182"/>
      <c r="T197" s="182"/>
      <c r="U197" s="298"/>
      <c r="V197" s="182"/>
      <c r="W197" s="182"/>
      <c r="X197" s="182"/>
      <c r="Y197" s="298"/>
      <c r="Z197" s="182"/>
      <c r="AA197" s="182"/>
      <c r="AB197" s="182"/>
      <c r="AC197" s="298"/>
      <c r="AD197" s="182"/>
      <c r="AE197" s="182"/>
      <c r="AF197" s="182"/>
      <c r="AG197" s="298"/>
      <c r="AH197" s="182"/>
      <c r="AI197" s="182"/>
      <c r="AJ197" s="182"/>
      <c r="AK197" s="298"/>
      <c r="AL197" s="182"/>
      <c r="AM197" s="182"/>
      <c r="AN197" s="182"/>
      <c r="AO197" s="298"/>
      <c r="AP197" s="182"/>
      <c r="AQ197" s="182"/>
      <c r="AR197" s="182"/>
      <c r="AS197" s="298"/>
      <c r="AT197" s="182"/>
      <c r="AU197" s="182"/>
      <c r="AV197" s="182"/>
      <c r="AW197" s="298"/>
      <c r="AX197" s="182"/>
      <c r="AY197" s="182"/>
      <c r="AZ197" s="182"/>
      <c r="BA197" s="298"/>
      <c r="BB197" s="182"/>
      <c r="BC197" s="182"/>
      <c r="BD197" s="182"/>
      <c r="BE197" s="298"/>
      <c r="BF197" s="182"/>
      <c r="BG197" s="182"/>
      <c r="BH197" s="182"/>
      <c r="BI197" s="298"/>
      <c r="BJ197" s="182"/>
      <c r="BK197" s="182"/>
      <c r="BL197" s="182"/>
      <c r="BM197" s="298"/>
      <c r="BN197" s="182"/>
      <c r="BO197" s="182"/>
      <c r="BP197" s="182"/>
      <c r="BQ197" s="298"/>
      <c r="BR197" s="182"/>
      <c r="BS197" s="182"/>
      <c r="BT197" s="182"/>
      <c r="BU197" s="298"/>
      <c r="BV197" s="182"/>
      <c r="BW197" s="182"/>
      <c r="BX197" s="182"/>
      <c r="BY197" s="298"/>
      <c r="BZ197" s="182"/>
      <c r="CA197" s="182"/>
      <c r="CB197" s="182"/>
      <c r="CC197" s="298"/>
      <c r="CD197" s="182"/>
      <c r="CE197" s="182"/>
      <c r="CF197" s="182"/>
      <c r="CG197" s="298"/>
      <c r="CH197" s="182"/>
      <c r="CI197" s="182"/>
      <c r="CJ197" s="182"/>
      <c r="CK197" s="298"/>
      <c r="CL197" s="182"/>
      <c r="CM197" s="182"/>
      <c r="CN197" s="182"/>
      <c r="CO197" s="298"/>
      <c r="CP197" s="182"/>
      <c r="CQ197" s="182"/>
      <c r="CR197" s="182"/>
      <c r="CS197" s="298"/>
      <c r="CT197" s="182"/>
      <c r="CU197" s="182"/>
      <c r="CV197" s="182"/>
      <c r="CW197" s="298"/>
      <c r="CX197" s="182"/>
      <c r="CY197" s="182"/>
      <c r="CZ197" s="182"/>
      <c r="DA197" s="298"/>
      <c r="DB197" s="182"/>
      <c r="DC197" s="182"/>
      <c r="DD197" s="182"/>
      <c r="DE197" s="298"/>
      <c r="DF197" s="182"/>
      <c r="DG197" s="182"/>
      <c r="DH197" s="182"/>
      <c r="DI197" s="298"/>
      <c r="DJ197" s="182"/>
      <c r="DK197" s="182"/>
      <c r="DL197" s="182"/>
      <c r="DM197" s="298"/>
      <c r="DN197" s="182"/>
      <c r="DO197" s="182"/>
      <c r="DP197" s="182"/>
      <c r="DQ197" s="298"/>
      <c r="DR197" s="182"/>
      <c r="DS197" s="182"/>
      <c r="DT197" s="182"/>
      <c r="DU197" s="298"/>
      <c r="DV197" s="182"/>
      <c r="DW197" s="182"/>
      <c r="DX197" s="182"/>
      <c r="DY197" s="298"/>
      <c r="DZ197" s="182"/>
      <c r="EA197" s="182"/>
      <c r="EB197" s="182"/>
      <c r="EC197" s="298"/>
      <c r="ED197" s="182"/>
      <c r="EE197" s="182"/>
      <c r="EF197" s="182"/>
      <c r="EG197" s="298"/>
      <c r="EH197" s="182"/>
      <c r="EI197" s="182"/>
      <c r="EJ197" s="182"/>
      <c r="EK197" s="298"/>
      <c r="EL197" s="182"/>
      <c r="EM197" s="182"/>
      <c r="EN197" s="182"/>
      <c r="EO197" s="298"/>
      <c r="EP197" s="182"/>
      <c r="EQ197" s="182"/>
      <c r="ER197" s="182"/>
      <c r="ES197" s="298"/>
      <c r="ET197" s="182"/>
      <c r="EU197" s="182"/>
      <c r="EV197" s="182"/>
      <c r="EW197" s="298"/>
      <c r="EX197" s="182"/>
      <c r="EY197" s="182"/>
      <c r="EZ197" s="182"/>
      <c r="FA197" s="298"/>
      <c r="FB197" s="182"/>
      <c r="FC197" s="182"/>
      <c r="FD197" s="182"/>
      <c r="FE197" s="298"/>
      <c r="FF197" s="182"/>
      <c r="FG197" s="182"/>
      <c r="FH197" s="182"/>
      <c r="FI197" s="298"/>
      <c r="FJ197" s="182"/>
      <c r="FK197" s="182"/>
      <c r="FL197" s="182"/>
      <c r="FM197" s="298"/>
      <c r="FN197" s="182"/>
      <c r="FO197" s="182"/>
      <c r="FP197" s="182"/>
      <c r="FQ197" s="298"/>
      <c r="FR197" s="182"/>
      <c r="FS197" s="182"/>
      <c r="FT197" s="182"/>
      <c r="FU197" s="298"/>
      <c r="FV197" s="182"/>
      <c r="FW197" s="182"/>
      <c r="FX197" s="182"/>
      <c r="FY197" s="298"/>
      <c r="FZ197" s="182"/>
      <c r="GA197" s="182"/>
      <c r="GB197" s="182"/>
      <c r="GC197" s="298"/>
      <c r="GD197" s="182"/>
      <c r="GE197" s="182"/>
      <c r="GF197" s="182"/>
      <c r="GG197" s="298"/>
      <c r="GH197" s="182"/>
      <c r="GI197" s="182"/>
      <c r="GJ197" s="182"/>
      <c r="GK197" s="298"/>
      <c r="GL197" s="182"/>
      <c r="GM197" s="182"/>
      <c r="GN197" s="182"/>
      <c r="GO197" s="298"/>
      <c r="GP197" s="182"/>
      <c r="GQ197" s="182"/>
      <c r="GR197" s="182"/>
      <c r="GS197" s="298"/>
      <c r="GT197" s="182"/>
      <c r="GU197" s="182"/>
      <c r="GV197" s="182"/>
      <c r="GW197" s="298"/>
      <c r="GX197" s="182"/>
      <c r="GY197" s="182"/>
      <c r="GZ197" s="182"/>
      <c r="HA197" s="298"/>
      <c r="HB197" s="182"/>
      <c r="HC197" s="182"/>
      <c r="HD197" s="182"/>
      <c r="HE197" s="298"/>
      <c r="HF197" s="182"/>
      <c r="HG197" s="182"/>
      <c r="HH197" s="182"/>
      <c r="HI197" s="298"/>
      <c r="HJ197" s="182"/>
      <c r="HK197" s="182"/>
      <c r="HL197" s="182"/>
      <c r="HM197" s="298"/>
      <c r="HN197" s="182"/>
      <c r="HO197" s="182"/>
      <c r="HP197" s="182"/>
      <c r="HQ197" s="298"/>
      <c r="HR197" s="182"/>
      <c r="HS197" s="182"/>
      <c r="HT197" s="182"/>
      <c r="HU197" s="298"/>
      <c r="HV197" s="182"/>
      <c r="HW197" s="182"/>
      <c r="HX197" s="182"/>
      <c r="HY197" s="298"/>
      <c r="HZ197" s="182"/>
      <c r="IA197" s="182"/>
      <c r="IB197" s="182"/>
      <c r="IC197" s="298"/>
      <c r="ID197" s="182"/>
      <c r="IE197" s="182"/>
      <c r="IF197" s="182"/>
      <c r="IG197" s="298"/>
      <c r="IH197" s="182"/>
      <c r="II197" s="182"/>
      <c r="IJ197" s="182"/>
      <c r="IK197" s="298"/>
      <c r="IL197" s="182"/>
      <c r="IM197" s="182"/>
      <c r="IN197" s="182"/>
      <c r="IO197" s="298"/>
      <c r="IP197" s="182"/>
      <c r="IQ197" s="182"/>
      <c r="IR197" s="182"/>
      <c r="IS197" s="298"/>
      <c r="IT197" s="182"/>
      <c r="IU197" s="182"/>
    </row>
    <row r="198" spans="1:255">
      <c r="A198" s="243"/>
      <c r="B198" s="216" t="s">
        <v>353</v>
      </c>
      <c r="C198" s="231" t="s">
        <v>255</v>
      </c>
      <c r="D198" s="227">
        <v>2</v>
      </c>
      <c r="E198" s="227"/>
      <c r="F198" s="227">
        <f t="shared" si="1"/>
        <v>0</v>
      </c>
      <c r="G198" s="186"/>
      <c r="H198" s="182"/>
      <c r="I198" s="298"/>
      <c r="J198" s="182"/>
      <c r="K198" s="182"/>
      <c r="L198" s="182"/>
      <c r="M198" s="298"/>
      <c r="N198" s="182"/>
      <c r="O198" s="182"/>
      <c r="P198" s="182"/>
      <c r="Q198" s="298"/>
      <c r="R198" s="182"/>
      <c r="S198" s="182"/>
      <c r="T198" s="182"/>
      <c r="U198" s="298"/>
      <c r="V198" s="182"/>
      <c r="W198" s="182"/>
      <c r="X198" s="182"/>
      <c r="Y198" s="298"/>
      <c r="Z198" s="182"/>
      <c r="AA198" s="182"/>
      <c r="AB198" s="182"/>
      <c r="AC198" s="298"/>
      <c r="AD198" s="182"/>
      <c r="AE198" s="182"/>
      <c r="AF198" s="182"/>
      <c r="AG198" s="298"/>
      <c r="AH198" s="182"/>
      <c r="AI198" s="182"/>
      <c r="AJ198" s="182"/>
      <c r="AK198" s="298"/>
      <c r="AL198" s="182"/>
      <c r="AM198" s="182"/>
      <c r="AN198" s="182"/>
      <c r="AO198" s="298"/>
      <c r="AP198" s="182"/>
      <c r="AQ198" s="182"/>
      <c r="AR198" s="182"/>
      <c r="AS198" s="298"/>
      <c r="AT198" s="182"/>
      <c r="AU198" s="182"/>
      <c r="AV198" s="182"/>
      <c r="AW198" s="298"/>
      <c r="AX198" s="182"/>
      <c r="AY198" s="182"/>
      <c r="AZ198" s="182"/>
      <c r="BA198" s="298"/>
      <c r="BB198" s="182"/>
      <c r="BC198" s="182"/>
      <c r="BD198" s="182"/>
      <c r="BE198" s="298"/>
      <c r="BF198" s="182"/>
      <c r="BG198" s="182"/>
      <c r="BH198" s="182"/>
      <c r="BI198" s="298"/>
      <c r="BJ198" s="182"/>
      <c r="BK198" s="182"/>
      <c r="BL198" s="182"/>
      <c r="BM198" s="298"/>
      <c r="BN198" s="182"/>
      <c r="BO198" s="182"/>
      <c r="BP198" s="182"/>
      <c r="BQ198" s="298"/>
      <c r="BR198" s="182"/>
      <c r="BS198" s="182"/>
      <c r="BT198" s="182"/>
      <c r="BU198" s="298"/>
      <c r="BV198" s="182"/>
      <c r="BW198" s="182"/>
      <c r="BX198" s="182"/>
      <c r="BY198" s="298"/>
      <c r="BZ198" s="182"/>
      <c r="CA198" s="182"/>
      <c r="CB198" s="182"/>
      <c r="CC198" s="298"/>
      <c r="CD198" s="182"/>
      <c r="CE198" s="182"/>
      <c r="CF198" s="182"/>
      <c r="CG198" s="298"/>
      <c r="CH198" s="182"/>
      <c r="CI198" s="182"/>
      <c r="CJ198" s="182"/>
      <c r="CK198" s="298"/>
      <c r="CL198" s="182"/>
      <c r="CM198" s="182"/>
      <c r="CN198" s="182"/>
      <c r="CO198" s="298"/>
      <c r="CP198" s="182"/>
      <c r="CQ198" s="182"/>
      <c r="CR198" s="182"/>
      <c r="CS198" s="298"/>
      <c r="CT198" s="182"/>
      <c r="CU198" s="182"/>
      <c r="CV198" s="182"/>
      <c r="CW198" s="298"/>
      <c r="CX198" s="182"/>
      <c r="CY198" s="182"/>
      <c r="CZ198" s="182"/>
      <c r="DA198" s="298"/>
      <c r="DB198" s="182"/>
      <c r="DC198" s="182"/>
      <c r="DD198" s="182"/>
      <c r="DE198" s="298"/>
      <c r="DF198" s="182"/>
      <c r="DG198" s="182"/>
      <c r="DH198" s="182"/>
      <c r="DI198" s="298"/>
      <c r="DJ198" s="182"/>
      <c r="DK198" s="182"/>
      <c r="DL198" s="182"/>
      <c r="DM198" s="298"/>
      <c r="DN198" s="182"/>
      <c r="DO198" s="182"/>
      <c r="DP198" s="182"/>
      <c r="DQ198" s="298"/>
      <c r="DR198" s="182"/>
      <c r="DS198" s="182"/>
      <c r="DT198" s="182"/>
      <c r="DU198" s="298"/>
      <c r="DV198" s="182"/>
      <c r="DW198" s="182"/>
      <c r="DX198" s="182"/>
      <c r="DY198" s="298"/>
      <c r="DZ198" s="182"/>
      <c r="EA198" s="182"/>
      <c r="EB198" s="182"/>
      <c r="EC198" s="298"/>
      <c r="ED198" s="182"/>
      <c r="EE198" s="182"/>
      <c r="EF198" s="182"/>
      <c r="EG198" s="298"/>
      <c r="EH198" s="182"/>
      <c r="EI198" s="182"/>
      <c r="EJ198" s="182"/>
      <c r="EK198" s="298"/>
      <c r="EL198" s="182"/>
      <c r="EM198" s="182"/>
      <c r="EN198" s="182"/>
      <c r="EO198" s="298"/>
      <c r="EP198" s="182"/>
      <c r="EQ198" s="182"/>
      <c r="ER198" s="182"/>
      <c r="ES198" s="298"/>
      <c r="ET198" s="182"/>
      <c r="EU198" s="182"/>
      <c r="EV198" s="182"/>
      <c r="EW198" s="298"/>
      <c r="EX198" s="182"/>
      <c r="EY198" s="182"/>
      <c r="EZ198" s="182"/>
      <c r="FA198" s="298"/>
      <c r="FB198" s="182"/>
      <c r="FC198" s="182"/>
      <c r="FD198" s="182"/>
      <c r="FE198" s="298"/>
      <c r="FF198" s="182"/>
      <c r="FG198" s="182"/>
      <c r="FH198" s="182"/>
      <c r="FI198" s="298"/>
      <c r="FJ198" s="182"/>
      <c r="FK198" s="182"/>
      <c r="FL198" s="182"/>
      <c r="FM198" s="298"/>
      <c r="FN198" s="182"/>
      <c r="FO198" s="182"/>
      <c r="FP198" s="182"/>
      <c r="FQ198" s="298"/>
      <c r="FR198" s="182"/>
      <c r="FS198" s="182"/>
      <c r="FT198" s="182"/>
      <c r="FU198" s="298"/>
      <c r="FV198" s="182"/>
      <c r="FW198" s="182"/>
      <c r="FX198" s="182"/>
      <c r="FY198" s="298"/>
      <c r="FZ198" s="182"/>
      <c r="GA198" s="182"/>
      <c r="GB198" s="182"/>
      <c r="GC198" s="298"/>
      <c r="GD198" s="182"/>
      <c r="GE198" s="182"/>
      <c r="GF198" s="182"/>
      <c r="GG198" s="298"/>
      <c r="GH198" s="182"/>
      <c r="GI198" s="182"/>
      <c r="GJ198" s="182"/>
      <c r="GK198" s="298"/>
      <c r="GL198" s="182"/>
      <c r="GM198" s="182"/>
      <c r="GN198" s="182"/>
      <c r="GO198" s="298"/>
      <c r="GP198" s="182"/>
      <c r="GQ198" s="182"/>
      <c r="GR198" s="182"/>
      <c r="GS198" s="298"/>
      <c r="GT198" s="182"/>
      <c r="GU198" s="182"/>
      <c r="GV198" s="182"/>
      <c r="GW198" s="298"/>
      <c r="GX198" s="182"/>
      <c r="GY198" s="182"/>
      <c r="GZ198" s="182"/>
      <c r="HA198" s="298"/>
      <c r="HB198" s="182"/>
      <c r="HC198" s="182"/>
      <c r="HD198" s="182"/>
      <c r="HE198" s="298"/>
      <c r="HF198" s="182"/>
      <c r="HG198" s="182"/>
      <c r="HH198" s="182"/>
      <c r="HI198" s="298"/>
      <c r="HJ198" s="182"/>
      <c r="HK198" s="182"/>
      <c r="HL198" s="182"/>
      <c r="HM198" s="298"/>
      <c r="HN198" s="182"/>
      <c r="HO198" s="182"/>
      <c r="HP198" s="182"/>
      <c r="HQ198" s="298"/>
      <c r="HR198" s="182"/>
      <c r="HS198" s="182"/>
      <c r="HT198" s="182"/>
      <c r="HU198" s="298"/>
      <c r="HV198" s="182"/>
      <c r="HW198" s="182"/>
      <c r="HX198" s="182"/>
      <c r="HY198" s="298"/>
      <c r="HZ198" s="182"/>
      <c r="IA198" s="182"/>
      <c r="IB198" s="182"/>
      <c r="IC198" s="298"/>
      <c r="ID198" s="182"/>
      <c r="IE198" s="182"/>
      <c r="IF198" s="182"/>
      <c r="IG198" s="298"/>
      <c r="IH198" s="182"/>
      <c r="II198" s="182"/>
      <c r="IJ198" s="182"/>
      <c r="IK198" s="298"/>
      <c r="IL198" s="182"/>
      <c r="IM198" s="182"/>
      <c r="IN198" s="182"/>
      <c r="IO198" s="298"/>
      <c r="IP198" s="182"/>
      <c r="IQ198" s="182"/>
      <c r="IR198" s="182"/>
      <c r="IS198" s="298"/>
      <c r="IT198" s="182"/>
      <c r="IU198" s="182"/>
    </row>
    <row r="199" spans="1:255">
      <c r="A199" s="243"/>
      <c r="B199" s="216" t="s">
        <v>354</v>
      </c>
      <c r="C199" s="231" t="s">
        <v>255</v>
      </c>
      <c r="D199" s="227">
        <v>2</v>
      </c>
      <c r="E199" s="227"/>
      <c r="F199" s="227">
        <f t="shared" si="1"/>
        <v>0</v>
      </c>
      <c r="G199" s="186"/>
      <c r="H199" s="182"/>
      <c r="I199" s="299"/>
      <c r="J199" s="182"/>
      <c r="K199" s="182"/>
      <c r="L199" s="182"/>
      <c r="M199" s="299"/>
      <c r="N199" s="182"/>
      <c r="O199" s="182"/>
      <c r="P199" s="182"/>
      <c r="Q199" s="299"/>
      <c r="R199" s="182"/>
      <c r="S199" s="182"/>
      <c r="T199" s="182"/>
      <c r="U199" s="299"/>
      <c r="V199" s="182"/>
      <c r="W199" s="182"/>
      <c r="X199" s="182"/>
      <c r="Y199" s="299"/>
      <c r="Z199" s="182"/>
      <c r="AA199" s="182"/>
      <c r="AB199" s="182"/>
      <c r="AC199" s="299"/>
      <c r="AD199" s="182"/>
      <c r="AE199" s="182"/>
      <c r="AF199" s="182"/>
      <c r="AG199" s="299"/>
      <c r="AH199" s="182"/>
      <c r="AI199" s="182"/>
      <c r="AJ199" s="182"/>
      <c r="AK199" s="299"/>
      <c r="AL199" s="182"/>
      <c r="AM199" s="182"/>
      <c r="AN199" s="182"/>
      <c r="AO199" s="299"/>
      <c r="AP199" s="182"/>
      <c r="AQ199" s="182"/>
      <c r="AR199" s="182"/>
      <c r="AS199" s="299"/>
      <c r="AT199" s="182"/>
      <c r="AU199" s="182"/>
      <c r="AV199" s="182"/>
      <c r="AW199" s="299"/>
      <c r="AX199" s="182"/>
      <c r="AY199" s="182"/>
      <c r="AZ199" s="182"/>
      <c r="BA199" s="299"/>
      <c r="BB199" s="182"/>
      <c r="BC199" s="182"/>
      <c r="BD199" s="182"/>
      <c r="BE199" s="299"/>
      <c r="BF199" s="182"/>
      <c r="BG199" s="182"/>
      <c r="BH199" s="182"/>
      <c r="BI199" s="299"/>
      <c r="BJ199" s="182"/>
      <c r="BK199" s="182"/>
      <c r="BL199" s="182"/>
      <c r="BM199" s="299"/>
      <c r="BN199" s="182"/>
      <c r="BO199" s="182"/>
      <c r="BP199" s="182"/>
      <c r="BQ199" s="299"/>
      <c r="BR199" s="182"/>
      <c r="BS199" s="182"/>
      <c r="BT199" s="182"/>
      <c r="BU199" s="299"/>
      <c r="BV199" s="182"/>
      <c r="BW199" s="182"/>
      <c r="BX199" s="182"/>
      <c r="BY199" s="299"/>
      <c r="BZ199" s="182"/>
      <c r="CA199" s="182"/>
      <c r="CB199" s="182"/>
      <c r="CC199" s="299"/>
      <c r="CD199" s="182"/>
      <c r="CE199" s="182"/>
      <c r="CF199" s="182"/>
      <c r="CG199" s="299"/>
      <c r="CH199" s="182"/>
      <c r="CI199" s="182"/>
      <c r="CJ199" s="182"/>
      <c r="CK199" s="299"/>
      <c r="CL199" s="182"/>
      <c r="CM199" s="182"/>
      <c r="CN199" s="182"/>
      <c r="CO199" s="299"/>
      <c r="CP199" s="182"/>
      <c r="CQ199" s="182"/>
      <c r="CR199" s="182"/>
      <c r="CS199" s="299"/>
      <c r="CT199" s="182"/>
      <c r="CU199" s="182"/>
      <c r="CV199" s="182"/>
      <c r="CW199" s="299"/>
      <c r="CX199" s="182"/>
      <c r="CY199" s="182"/>
      <c r="CZ199" s="182"/>
      <c r="DA199" s="299"/>
      <c r="DB199" s="182"/>
      <c r="DC199" s="182"/>
      <c r="DD199" s="182"/>
      <c r="DE199" s="299"/>
      <c r="DF199" s="182"/>
      <c r="DG199" s="182"/>
      <c r="DH199" s="182"/>
      <c r="DI199" s="299"/>
      <c r="DJ199" s="182"/>
      <c r="DK199" s="182"/>
      <c r="DL199" s="182"/>
      <c r="DM199" s="299"/>
      <c r="DN199" s="182"/>
      <c r="DO199" s="182"/>
      <c r="DP199" s="182"/>
      <c r="DQ199" s="299"/>
      <c r="DR199" s="182"/>
      <c r="DS199" s="182"/>
      <c r="DT199" s="182"/>
      <c r="DU199" s="299"/>
      <c r="DV199" s="182"/>
      <c r="DW199" s="182"/>
      <c r="DX199" s="182"/>
      <c r="DY199" s="299"/>
      <c r="DZ199" s="182"/>
      <c r="EA199" s="182"/>
      <c r="EB199" s="182"/>
      <c r="EC199" s="299"/>
      <c r="ED199" s="182"/>
      <c r="EE199" s="182"/>
      <c r="EF199" s="182"/>
      <c r="EG199" s="299"/>
      <c r="EH199" s="182"/>
      <c r="EI199" s="182"/>
      <c r="EJ199" s="182"/>
      <c r="EK199" s="299"/>
      <c r="EL199" s="182"/>
      <c r="EM199" s="182"/>
      <c r="EN199" s="182"/>
      <c r="EO199" s="299"/>
      <c r="EP199" s="182"/>
      <c r="EQ199" s="182"/>
      <c r="ER199" s="182"/>
      <c r="ES199" s="299"/>
      <c r="ET199" s="182"/>
      <c r="EU199" s="182"/>
      <c r="EV199" s="182"/>
      <c r="EW199" s="299"/>
      <c r="EX199" s="182"/>
      <c r="EY199" s="182"/>
      <c r="EZ199" s="182"/>
      <c r="FA199" s="299"/>
      <c r="FB199" s="182"/>
      <c r="FC199" s="182"/>
      <c r="FD199" s="182"/>
      <c r="FE199" s="299"/>
      <c r="FF199" s="182"/>
      <c r="FG199" s="182"/>
      <c r="FH199" s="182"/>
      <c r="FI199" s="299"/>
      <c r="FJ199" s="182"/>
      <c r="FK199" s="182"/>
      <c r="FL199" s="182"/>
      <c r="FM199" s="299"/>
      <c r="FN199" s="182"/>
      <c r="FO199" s="182"/>
      <c r="FP199" s="182"/>
      <c r="FQ199" s="299"/>
      <c r="FR199" s="182"/>
      <c r="FS199" s="182"/>
      <c r="FT199" s="182"/>
      <c r="FU199" s="299"/>
      <c r="FV199" s="182"/>
      <c r="FW199" s="182"/>
      <c r="FX199" s="182"/>
      <c r="FY199" s="299"/>
      <c r="FZ199" s="182"/>
      <c r="GA199" s="182"/>
      <c r="GB199" s="182"/>
      <c r="GC199" s="299"/>
      <c r="GD199" s="182"/>
      <c r="GE199" s="182"/>
      <c r="GF199" s="182"/>
      <c r="GG199" s="299"/>
      <c r="GH199" s="182"/>
      <c r="GI199" s="182"/>
      <c r="GJ199" s="182"/>
      <c r="GK199" s="299"/>
      <c r="GL199" s="182"/>
      <c r="GM199" s="182"/>
      <c r="GN199" s="182"/>
      <c r="GO199" s="299"/>
      <c r="GP199" s="182"/>
      <c r="GQ199" s="182"/>
      <c r="GR199" s="182"/>
      <c r="GS199" s="299"/>
      <c r="GT199" s="182"/>
      <c r="GU199" s="182"/>
      <c r="GV199" s="182"/>
      <c r="GW199" s="299"/>
      <c r="GX199" s="182"/>
      <c r="GY199" s="182"/>
      <c r="GZ199" s="182"/>
      <c r="HA199" s="299"/>
      <c r="HB199" s="182"/>
      <c r="HC199" s="182"/>
      <c r="HD199" s="182"/>
      <c r="HE199" s="299"/>
      <c r="HF199" s="182"/>
      <c r="HG199" s="182"/>
      <c r="HH199" s="182"/>
      <c r="HI199" s="299"/>
      <c r="HJ199" s="182"/>
      <c r="HK199" s="182"/>
      <c r="HL199" s="182"/>
      <c r="HM199" s="299"/>
      <c r="HN199" s="182"/>
      <c r="HO199" s="182"/>
      <c r="HP199" s="182"/>
      <c r="HQ199" s="299"/>
      <c r="HR199" s="182"/>
      <c r="HS199" s="182"/>
      <c r="HT199" s="182"/>
      <c r="HU199" s="299"/>
      <c r="HV199" s="182"/>
      <c r="HW199" s="182"/>
      <c r="HX199" s="182"/>
      <c r="HY199" s="299"/>
      <c r="HZ199" s="182"/>
      <c r="IA199" s="182"/>
      <c r="IB199" s="182"/>
      <c r="IC199" s="299"/>
      <c r="ID199" s="182"/>
      <c r="IE199" s="182"/>
      <c r="IF199" s="182"/>
      <c r="IG199" s="299"/>
      <c r="IH199" s="182"/>
      <c r="II199" s="182"/>
      <c r="IJ199" s="182"/>
      <c r="IK199" s="299"/>
      <c r="IL199" s="182"/>
      <c r="IM199" s="182"/>
      <c r="IN199" s="182"/>
      <c r="IO199" s="299"/>
      <c r="IP199" s="182"/>
      <c r="IQ199" s="182"/>
      <c r="IR199" s="182"/>
      <c r="IS199" s="299"/>
      <c r="IT199" s="182"/>
      <c r="IU199" s="182"/>
    </row>
    <row r="200" spans="1:255" s="301" customFormat="1">
      <c r="A200" s="243"/>
      <c r="B200" s="216" t="s">
        <v>355</v>
      </c>
      <c r="C200" s="231" t="s">
        <v>255</v>
      </c>
      <c r="D200" s="227">
        <v>2</v>
      </c>
      <c r="E200" s="227"/>
      <c r="F200" s="227">
        <f t="shared" si="1"/>
        <v>0</v>
      </c>
      <c r="G200" s="300"/>
    </row>
    <row r="201" spans="1:255" s="301" customFormat="1">
      <c r="A201" s="243"/>
      <c r="B201" s="302" t="s">
        <v>356</v>
      </c>
      <c r="C201" s="231" t="s">
        <v>255</v>
      </c>
      <c r="D201" s="227">
        <v>13</v>
      </c>
      <c r="E201" s="227"/>
      <c r="F201" s="227">
        <f t="shared" si="1"/>
        <v>0</v>
      </c>
      <c r="G201" s="300"/>
    </row>
    <row r="202" spans="1:255">
      <c r="A202" s="243"/>
      <c r="B202" s="302" t="s">
        <v>357</v>
      </c>
      <c r="C202" s="231" t="s">
        <v>1</v>
      </c>
      <c r="D202" s="227">
        <v>1.5</v>
      </c>
      <c r="E202" s="227"/>
      <c r="F202" s="227">
        <f t="shared" si="1"/>
        <v>0</v>
      </c>
      <c r="G202" s="303"/>
    </row>
    <row r="203" spans="1:255" ht="24" customHeight="1">
      <c r="A203" s="243"/>
      <c r="B203" s="232" t="s">
        <v>358</v>
      </c>
      <c r="C203" s="231" t="s">
        <v>39</v>
      </c>
      <c r="D203" s="227">
        <v>175</v>
      </c>
      <c r="E203" s="227"/>
      <c r="F203" s="227">
        <f t="shared" si="1"/>
        <v>0</v>
      </c>
      <c r="G203" s="303"/>
    </row>
    <row r="204" spans="1:255">
      <c r="A204" s="243"/>
      <c r="B204" s="304"/>
      <c r="C204" s="231"/>
      <c r="D204" s="227"/>
      <c r="E204" s="227"/>
      <c r="F204" s="227"/>
      <c r="G204" s="186"/>
    </row>
    <row r="205" spans="1:255">
      <c r="A205" s="234" t="s">
        <v>346</v>
      </c>
      <c r="B205" s="235" t="s">
        <v>359</v>
      </c>
      <c r="C205" s="63"/>
      <c r="D205" s="237"/>
      <c r="E205" s="237"/>
      <c r="F205" s="238">
        <f>SUM(F193:F203)</f>
        <v>0</v>
      </c>
      <c r="G205" s="186"/>
    </row>
    <row r="206" spans="1:255">
      <c r="A206" s="27"/>
      <c r="B206" s="200"/>
      <c r="C206" s="197"/>
      <c r="D206" s="198"/>
      <c r="E206" s="213"/>
      <c r="F206" s="213"/>
      <c r="G206" s="186"/>
    </row>
    <row r="207" spans="1:255">
      <c r="A207" s="187"/>
      <c r="B207" s="187"/>
      <c r="C207" s="187"/>
      <c r="D207" s="187"/>
      <c r="E207" s="187"/>
      <c r="F207" s="187"/>
      <c r="G207" s="186"/>
    </row>
    <row r="208" spans="1:255">
      <c r="A208" s="187"/>
      <c r="B208" s="187"/>
      <c r="C208" s="187"/>
      <c r="D208" s="187"/>
      <c r="E208" s="187"/>
      <c r="F208" s="187"/>
      <c r="G208" s="186"/>
    </row>
    <row r="209" spans="1:7">
      <c r="A209" s="187"/>
      <c r="B209" s="187"/>
      <c r="C209" s="187"/>
      <c r="D209" s="187"/>
      <c r="E209" s="187"/>
      <c r="F209" s="187"/>
      <c r="G209" s="186"/>
    </row>
    <row r="210" spans="1:7">
      <c r="A210" s="187"/>
      <c r="B210" s="187"/>
      <c r="C210" s="187"/>
      <c r="D210" s="187"/>
      <c r="E210" s="187"/>
      <c r="F210" s="187"/>
      <c r="G210" s="186"/>
    </row>
    <row r="211" spans="1:7">
      <c r="A211" s="187"/>
      <c r="B211" s="187"/>
      <c r="C211" s="187"/>
      <c r="D211" s="187"/>
      <c r="E211" s="187"/>
      <c r="F211" s="187"/>
      <c r="G211" s="186"/>
    </row>
    <row r="212" spans="1:7">
      <c r="A212" s="187"/>
      <c r="B212" s="187"/>
      <c r="C212" s="187"/>
      <c r="D212" s="187"/>
      <c r="E212" s="187"/>
      <c r="F212" s="187"/>
      <c r="G212" s="186"/>
    </row>
    <row r="213" spans="1:7">
      <c r="A213" s="187"/>
      <c r="B213" s="187"/>
      <c r="C213" s="187"/>
      <c r="D213" s="187"/>
      <c r="E213" s="187"/>
      <c r="F213" s="187"/>
      <c r="G213" s="186"/>
    </row>
    <row r="214" spans="1:7">
      <c r="A214" s="187"/>
      <c r="B214" s="187"/>
      <c r="C214" s="187"/>
      <c r="D214" s="187"/>
      <c r="E214" s="187"/>
      <c r="F214" s="187"/>
      <c r="G214" s="186"/>
    </row>
    <row r="215" spans="1:7">
      <c r="A215" s="187"/>
      <c r="B215" s="187"/>
      <c r="C215" s="187"/>
      <c r="D215" s="187"/>
      <c r="E215" s="187"/>
      <c r="F215" s="187"/>
      <c r="G215" s="186"/>
    </row>
    <row r="216" spans="1:7">
      <c r="A216" s="187"/>
      <c r="B216" s="187"/>
      <c r="C216" s="187"/>
      <c r="D216" s="187"/>
      <c r="E216" s="187"/>
      <c r="F216" s="187"/>
      <c r="G216" s="186"/>
    </row>
    <row r="217" spans="1:7">
      <c r="A217" s="187"/>
      <c r="B217" s="187"/>
      <c r="C217" s="187"/>
      <c r="D217" s="187"/>
      <c r="E217" s="187"/>
      <c r="F217" s="187"/>
      <c r="G217" s="186"/>
    </row>
    <row r="218" spans="1:7">
      <c r="A218" s="187"/>
      <c r="B218" s="187"/>
      <c r="C218" s="187"/>
      <c r="D218" s="187"/>
      <c r="E218" s="187"/>
      <c r="F218" s="187"/>
      <c r="G218" s="186"/>
    </row>
    <row r="219" spans="1:7">
      <c r="A219" s="187"/>
      <c r="B219" s="187"/>
      <c r="C219" s="187"/>
      <c r="D219" s="187"/>
      <c r="E219" s="187"/>
      <c r="F219" s="187"/>
      <c r="G219" s="186"/>
    </row>
    <row r="220" spans="1:7">
      <c r="A220" s="187"/>
      <c r="B220" s="187"/>
      <c r="C220" s="187"/>
      <c r="D220" s="187"/>
      <c r="E220" s="187"/>
      <c r="F220" s="187"/>
      <c r="G220" s="186"/>
    </row>
    <row r="221" spans="1:7">
      <c r="A221" s="187"/>
      <c r="B221" s="187"/>
      <c r="C221" s="187"/>
      <c r="D221" s="187"/>
      <c r="E221" s="187"/>
      <c r="F221" s="187"/>
      <c r="G221" s="186"/>
    </row>
    <row r="222" spans="1:7">
      <c r="A222" s="187"/>
      <c r="B222" s="187"/>
      <c r="C222" s="187"/>
      <c r="D222" s="187"/>
      <c r="E222" s="187"/>
      <c r="F222" s="187"/>
      <c r="G222" s="186"/>
    </row>
    <row r="223" spans="1:7">
      <c r="A223" s="187"/>
      <c r="B223" s="187"/>
      <c r="C223" s="187"/>
      <c r="D223" s="187"/>
      <c r="E223" s="187"/>
      <c r="F223" s="187"/>
      <c r="G223" s="186"/>
    </row>
    <row r="224" spans="1:7">
      <c r="A224" s="187"/>
      <c r="B224" s="187"/>
      <c r="C224" s="187"/>
      <c r="D224" s="187"/>
      <c r="E224" s="187"/>
      <c r="F224" s="187"/>
      <c r="G224" s="186"/>
    </row>
    <row r="225" spans="1:7">
      <c r="A225" s="187"/>
      <c r="B225" s="187"/>
      <c r="C225" s="187"/>
      <c r="D225" s="187"/>
      <c r="E225" s="187"/>
      <c r="F225" s="187"/>
      <c r="G225" s="186"/>
    </row>
    <row r="226" spans="1:7">
      <c r="A226" s="187"/>
      <c r="B226" s="187"/>
      <c r="C226" s="187"/>
      <c r="D226" s="187"/>
      <c r="E226" s="187"/>
      <c r="F226" s="187"/>
      <c r="G226" s="186"/>
    </row>
    <row r="227" spans="1:7">
      <c r="A227" s="187"/>
      <c r="B227" s="187"/>
      <c r="C227" s="187"/>
      <c r="D227" s="187"/>
      <c r="E227" s="187"/>
      <c r="F227" s="187"/>
      <c r="G227" s="186"/>
    </row>
    <row r="228" spans="1:7">
      <c r="A228" s="187"/>
      <c r="B228" s="187"/>
      <c r="C228" s="187"/>
      <c r="D228" s="187"/>
      <c r="E228" s="187"/>
      <c r="F228" s="187"/>
      <c r="G228" s="186"/>
    </row>
    <row r="229" spans="1:7" s="306" customFormat="1">
      <c r="A229" s="27"/>
      <c r="B229" s="200"/>
      <c r="C229" s="197"/>
      <c r="D229" s="198"/>
      <c r="E229" s="198"/>
      <c r="F229" s="198"/>
      <c r="G229" s="305"/>
    </row>
    <row r="230" spans="1:7" s="306" customFormat="1">
      <c r="A230" s="27"/>
      <c r="B230" s="200"/>
      <c r="C230" s="197"/>
      <c r="D230" s="198"/>
      <c r="E230" s="198"/>
      <c r="F230" s="198"/>
      <c r="G230" s="305"/>
    </row>
    <row r="231" spans="1:7" s="306" customFormat="1">
      <c r="A231" s="27"/>
      <c r="B231" s="200"/>
      <c r="C231" s="197"/>
      <c r="D231" s="198"/>
      <c r="E231" s="198"/>
      <c r="F231" s="198"/>
      <c r="G231" s="305"/>
    </row>
    <row r="232" spans="1:7" s="306" customFormat="1">
      <c r="A232" s="27"/>
      <c r="B232" s="200"/>
      <c r="C232" s="197"/>
      <c r="D232" s="197"/>
      <c r="E232" s="307"/>
      <c r="F232" s="307"/>
      <c r="G232" s="308"/>
    </row>
    <row r="233" spans="1:7" s="306" customFormat="1">
      <c r="A233" s="309"/>
      <c r="B233" s="310"/>
      <c r="C233" s="311"/>
      <c r="D233" s="311"/>
      <c r="E233" s="312"/>
      <c r="F233" s="311"/>
      <c r="G233" s="308"/>
    </row>
    <row r="234" spans="1:7" s="306" customFormat="1">
      <c r="A234" s="309"/>
      <c r="B234" s="310"/>
      <c r="C234" s="311"/>
      <c r="D234" s="311"/>
      <c r="E234" s="312"/>
      <c r="F234" s="313"/>
      <c r="G234" s="308"/>
    </row>
    <row r="235" spans="1:7">
      <c r="A235" s="314"/>
      <c r="B235" s="315"/>
      <c r="C235" s="316"/>
      <c r="D235" s="316"/>
      <c r="E235" s="317"/>
      <c r="F235" s="318"/>
      <c r="G235" s="319"/>
    </row>
    <row r="236" spans="1:7">
      <c r="A236" s="314"/>
      <c r="B236" s="315"/>
      <c r="C236" s="316"/>
      <c r="D236" s="316"/>
      <c r="E236" s="317"/>
      <c r="G236" s="319"/>
    </row>
    <row r="237" spans="1:7">
      <c r="A237" s="314"/>
      <c r="B237" s="315"/>
      <c r="C237" s="316"/>
      <c r="D237" s="316"/>
      <c r="E237" s="317"/>
      <c r="F237" s="316"/>
      <c r="G237" s="319"/>
    </row>
    <row r="238" spans="1:7">
      <c r="F238" s="316"/>
      <c r="G238" s="319"/>
    </row>
    <row r="239" spans="1:7">
      <c r="F239" s="316"/>
      <c r="G239" s="319"/>
    </row>
    <row r="241" spans="1:8">
      <c r="G241" s="314"/>
    </row>
    <row r="242" spans="1:8">
      <c r="G242" s="314"/>
    </row>
    <row r="243" spans="1:8">
      <c r="F243" s="316"/>
      <c r="G243" s="314"/>
    </row>
    <row r="244" spans="1:8">
      <c r="F244" s="316"/>
      <c r="G244" s="321"/>
      <c r="H244" s="306"/>
    </row>
    <row r="245" spans="1:8">
      <c r="F245" s="316"/>
      <c r="G245" s="308"/>
      <c r="H245" s="306"/>
    </row>
    <row r="246" spans="1:8">
      <c r="F246" s="316"/>
      <c r="G246" s="308"/>
      <c r="H246" s="306"/>
    </row>
    <row r="247" spans="1:8">
      <c r="F247" s="316"/>
      <c r="G247" s="309"/>
      <c r="H247" s="306"/>
    </row>
    <row r="248" spans="1:8">
      <c r="G248" s="309"/>
      <c r="H248" s="306"/>
    </row>
    <row r="249" spans="1:8" s="322" customFormat="1">
      <c r="A249" s="182"/>
      <c r="B249" s="278"/>
      <c r="C249" s="184"/>
      <c r="D249" s="184"/>
      <c r="E249" s="320"/>
      <c r="F249" s="184"/>
      <c r="G249" s="314"/>
    </row>
    <row r="250" spans="1:8">
      <c r="G250" s="314"/>
    </row>
    <row r="251" spans="1:8" s="301" customFormat="1">
      <c r="A251" s="182"/>
      <c r="B251" s="278"/>
      <c r="C251" s="184"/>
      <c r="D251" s="184"/>
      <c r="E251" s="320"/>
      <c r="F251" s="184"/>
      <c r="G251" s="314"/>
    </row>
    <row r="252" spans="1:8" s="301" customFormat="1">
      <c r="A252" s="182"/>
      <c r="B252" s="278"/>
      <c r="C252" s="184"/>
      <c r="D252" s="184"/>
      <c r="E252" s="320"/>
      <c r="F252" s="184"/>
      <c r="G252" s="182"/>
    </row>
    <row r="253" spans="1:8" s="301" customFormat="1">
      <c r="A253" s="182"/>
      <c r="B253" s="278"/>
      <c r="C253" s="184"/>
      <c r="D253" s="184"/>
      <c r="E253" s="320"/>
      <c r="F253" s="184"/>
      <c r="G253" s="182"/>
    </row>
    <row r="257" spans="1:7" s="301" customFormat="1">
      <c r="A257" s="182"/>
      <c r="B257" s="278"/>
      <c r="C257" s="184"/>
      <c r="D257" s="184"/>
      <c r="E257" s="320"/>
      <c r="F257" s="184"/>
      <c r="G257" s="182"/>
    </row>
    <row r="258" spans="1:7" s="301" customFormat="1">
      <c r="A258" s="182"/>
      <c r="B258" s="278"/>
      <c r="C258" s="184"/>
      <c r="D258" s="184"/>
      <c r="E258" s="320"/>
      <c r="F258" s="184"/>
      <c r="G258" s="182"/>
    </row>
    <row r="259" spans="1:7" s="301" customFormat="1">
      <c r="A259" s="182"/>
      <c r="B259" s="278"/>
      <c r="C259" s="184"/>
      <c r="D259" s="184"/>
      <c r="E259" s="320"/>
      <c r="F259" s="184"/>
      <c r="G259" s="182"/>
    </row>
    <row r="260" spans="1:7" s="301" customFormat="1">
      <c r="A260" s="182"/>
      <c r="B260" s="278"/>
      <c r="C260" s="184"/>
      <c r="D260" s="184"/>
      <c r="E260" s="320"/>
      <c r="F260" s="184"/>
      <c r="G260" s="182"/>
    </row>
    <row r="261" spans="1:7" s="301" customFormat="1">
      <c r="A261" s="182"/>
      <c r="B261" s="278"/>
      <c r="C261" s="184"/>
      <c r="D261" s="184"/>
      <c r="E261" s="320"/>
      <c r="F261" s="184"/>
      <c r="G261" s="182"/>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Rekapitulacija</vt:lpstr>
      <vt:lpstr>Gradbena in obrtniška dela</vt:lpstr>
      <vt:lpstr>Električne inštalacije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Bozidar</dc:creator>
  <cp:lastModifiedBy>Kristina</cp:lastModifiedBy>
  <cp:lastPrinted>2019-05-22T09:12:31Z</cp:lastPrinted>
  <dcterms:created xsi:type="dcterms:W3CDTF">2000-01-27T08:49:26Z</dcterms:created>
  <dcterms:modified xsi:type="dcterms:W3CDTF">2019-05-22T11:17:43Z</dcterms:modified>
</cp:coreProperties>
</file>