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ristina\Desktop\JN Prilesje\Objava\"/>
    </mc:Choice>
  </mc:AlternateContent>
  <bookViews>
    <workbookView xWindow="0" yWindow="0" windowWidth="16410" windowHeight="10980"/>
  </bookViews>
  <sheets>
    <sheet name="KI_PRILESJE PRI PLAVAH" sheetId="1" r:id="rId1"/>
    <sheet name="A.1" sheetId="2" r:id="rId2"/>
    <sheet name="A.2" sheetId="8" r:id="rId3"/>
    <sheet name="B.1" sheetId="4" r:id="rId4"/>
    <sheet name="C.1" sheetId="3" r:id="rId5"/>
    <sheet name="D.1" sheetId="9" r:id="rId6"/>
    <sheet name="E.1" sheetId="10" r:id="rId7"/>
  </sheets>
  <definedNames>
    <definedName name="_xlnm.Print_Area" localSheetId="1">A.1!$A$1:$G$168</definedName>
    <definedName name="_xlnm.Print_Area" localSheetId="2">A.2!$A$1:$G$166</definedName>
    <definedName name="_xlnm.Print_Area" localSheetId="3">B.1!$A$1:$G$183</definedName>
    <definedName name="_xlnm.Print_Area" localSheetId="4">C.1!$A$1:$G$175</definedName>
    <definedName name="_xlnm.Print_Area" localSheetId="5">D.1!$A$1:$G$94</definedName>
    <definedName name="_xlnm.Print_Area" localSheetId="6">E.1!$A$1:$G$172</definedName>
    <definedName name="_xlnm.Print_Area" localSheetId="0">'KI_PRILESJE PRI PLAVAH'!$A$1:$F$41</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3" l="1"/>
  <c r="D52" i="3"/>
  <c r="D55" i="3"/>
  <c r="D56" i="3"/>
  <c r="D57" i="3"/>
  <c r="G94" i="4"/>
  <c r="D71" i="2" l="1"/>
  <c r="D70" i="2"/>
  <c r="D69" i="2"/>
  <c r="D62" i="2"/>
  <c r="D60" i="2"/>
  <c r="G52" i="9"/>
  <c r="G92" i="9"/>
  <c r="D65" i="8"/>
  <c r="D66" i="8"/>
  <c r="D67" i="8"/>
  <c r="D62" i="8"/>
  <c r="G71" i="2" l="1"/>
  <c r="G145" i="3" l="1"/>
  <c r="G67" i="10"/>
  <c r="G46" i="8"/>
  <c r="G44" i="8"/>
  <c r="G42" i="8"/>
  <c r="G40" i="8"/>
  <c r="G57" i="9" l="1"/>
  <c r="G152" i="3"/>
  <c r="D156" i="4" l="1"/>
  <c r="D145" i="8" l="1"/>
  <c r="D163" i="2"/>
  <c r="D161" i="2"/>
  <c r="D110" i="2"/>
  <c r="D148" i="2"/>
  <c r="D146" i="2"/>
  <c r="D144" i="2"/>
  <c r="B29" i="1" l="1"/>
  <c r="B24" i="1"/>
  <c r="G116" i="10" l="1"/>
  <c r="G117" i="10"/>
  <c r="G102" i="10"/>
  <c r="G157" i="10" l="1"/>
  <c r="G137" i="10" l="1"/>
  <c r="G135" i="10"/>
  <c r="G127" i="10"/>
  <c r="G145" i="10"/>
  <c r="G143" i="10"/>
  <c r="G141" i="10"/>
  <c r="G129" i="10"/>
  <c r="G139" i="10"/>
  <c r="G133" i="10"/>
  <c r="G131" i="10"/>
  <c r="G118" i="10"/>
  <c r="G100" i="10"/>
  <c r="G83" i="10"/>
  <c r="G37" i="10" l="1"/>
  <c r="G169" i="10" l="1"/>
  <c r="G168" i="10"/>
  <c r="G167" i="10"/>
  <c r="G160" i="10"/>
  <c r="G159" i="10"/>
  <c r="G119" i="10"/>
  <c r="G101" i="10"/>
  <c r="G72" i="10"/>
  <c r="G71" i="10"/>
  <c r="G70" i="10"/>
  <c r="G69" i="10"/>
  <c r="G68" i="10"/>
  <c r="B60" i="10"/>
  <c r="G59" i="10"/>
  <c r="G58" i="10"/>
  <c r="G57" i="10"/>
  <c r="G56" i="10"/>
  <c r="G55" i="10"/>
  <c r="G54" i="10"/>
  <c r="G53" i="10"/>
  <c r="G52" i="10"/>
  <c r="G51" i="10"/>
  <c r="G50" i="10"/>
  <c r="G49" i="10"/>
  <c r="G48" i="10"/>
  <c r="G47" i="10"/>
  <c r="G46" i="10"/>
  <c r="B39" i="10"/>
  <c r="G38" i="10"/>
  <c r="G36" i="10"/>
  <c r="G35" i="10"/>
  <c r="G34" i="10"/>
  <c r="G33" i="10"/>
  <c r="B17" i="10"/>
  <c r="B13" i="10"/>
  <c r="G161" i="10" l="1"/>
  <c r="G60" i="10"/>
  <c r="G11" i="10" s="1"/>
  <c r="G120" i="10"/>
  <c r="G13" i="10" s="1"/>
  <c r="G39" i="10"/>
  <c r="G9" i="10" s="1"/>
  <c r="B14" i="9"/>
  <c r="B12" i="9"/>
  <c r="B10" i="9"/>
  <c r="B8" i="9"/>
  <c r="G30" i="9"/>
  <c r="G93" i="9"/>
  <c r="G90" i="9"/>
  <c r="G48" i="9"/>
  <c r="G82" i="9" l="1"/>
  <c r="G80" i="9"/>
  <c r="G72" i="9"/>
  <c r="G70" i="9"/>
  <c r="G68" i="9"/>
  <c r="G66" i="9"/>
  <c r="G58" i="9"/>
  <c r="G51" i="9"/>
  <c r="G45" i="9"/>
  <c r="G42" i="9"/>
  <c r="G84" i="9" l="1"/>
  <c r="G74" i="9"/>
  <c r="G10" i="9" s="1"/>
  <c r="G171" i="10"/>
  <c r="G17" i="10" s="1"/>
  <c r="G39" i="9"/>
  <c r="G36" i="9"/>
  <c r="G33" i="9"/>
  <c r="G12" i="9" l="1"/>
  <c r="G15" i="10"/>
  <c r="G19" i="10" s="1"/>
  <c r="F30" i="1" s="1"/>
  <c r="F32" i="1" s="1"/>
  <c r="G60" i="9"/>
  <c r="G137" i="3"/>
  <c r="G154" i="3" s="1"/>
  <c r="G173" i="3"/>
  <c r="G171" i="3"/>
  <c r="G169" i="3"/>
  <c r="G167" i="3"/>
  <c r="G165" i="3"/>
  <c r="G163" i="3"/>
  <c r="G161" i="3"/>
  <c r="G147" i="3"/>
  <c r="G141" i="3"/>
  <c r="G124" i="3"/>
  <c r="G122" i="3"/>
  <c r="G96" i="3"/>
  <c r="G94" i="3"/>
  <c r="G92" i="3"/>
  <c r="G75" i="3"/>
  <c r="G73" i="3"/>
  <c r="G71" i="3"/>
  <c r="G69" i="3"/>
  <c r="G65" i="3"/>
  <c r="G61" i="3"/>
  <c r="G63" i="3"/>
  <c r="G57" i="3"/>
  <c r="G56" i="3"/>
  <c r="G55" i="3"/>
  <c r="G175" i="3" l="1"/>
  <c r="G94" i="9"/>
  <c r="G14" i="9" s="1"/>
  <c r="G8" i="9"/>
  <c r="G16" i="3"/>
  <c r="G16" i="9" l="1"/>
  <c r="F25" i="1" s="1"/>
  <c r="F27" i="1" s="1"/>
  <c r="D175" i="4"/>
  <c r="D160" i="8" l="1"/>
  <c r="D158" i="8"/>
  <c r="D147" i="8"/>
  <c r="G143" i="8"/>
  <c r="D162" i="8" l="1"/>
  <c r="G137" i="8"/>
  <c r="G135" i="8"/>
  <c r="G125" i="8"/>
  <c r="D61" i="8" l="1"/>
  <c r="G61" i="8" s="1"/>
  <c r="G108" i="8"/>
  <c r="G163" i="8"/>
  <c r="G162" i="8"/>
  <c r="G160" i="8"/>
  <c r="G158" i="8"/>
  <c r="G147" i="8"/>
  <c r="G145" i="8"/>
  <c r="G140" i="8"/>
  <c r="G133" i="8"/>
  <c r="G130" i="8"/>
  <c r="G128" i="8"/>
  <c r="G124" i="8"/>
  <c r="G114" i="8"/>
  <c r="G112" i="8"/>
  <c r="G110" i="8"/>
  <c r="G106" i="8"/>
  <c r="G95" i="8"/>
  <c r="G93" i="8"/>
  <c r="G91" i="8"/>
  <c r="G89" i="8"/>
  <c r="G87" i="8"/>
  <c r="G85" i="8"/>
  <c r="G83" i="8"/>
  <c r="G81" i="8"/>
  <c r="G79" i="8"/>
  <c r="G77" i="8"/>
  <c r="D74" i="8"/>
  <c r="G74" i="8" s="1"/>
  <c r="D71" i="8"/>
  <c r="G71" i="8" s="1"/>
  <c r="D70" i="8"/>
  <c r="G70" i="8" s="1"/>
  <c r="D60" i="8"/>
  <c r="G60" i="8" s="1"/>
  <c r="G57" i="8"/>
  <c r="G38" i="8"/>
  <c r="G36" i="8"/>
  <c r="G34" i="8"/>
  <c r="G32" i="8"/>
  <c r="G144" i="2"/>
  <c r="G140" i="2"/>
  <c r="D149" i="8" l="1"/>
  <c r="G149" i="8" s="1"/>
  <c r="G151" i="8" s="1"/>
  <c r="G14" i="8" s="1"/>
  <c r="G62" i="8"/>
  <c r="G116" i="8"/>
  <c r="G12" i="8" s="1"/>
  <c r="G48" i="8"/>
  <c r="G8" i="8" s="1"/>
  <c r="D75" i="8"/>
  <c r="G75" i="8" s="1"/>
  <c r="G165" i="8" l="1"/>
  <c r="G16" i="8" s="1"/>
  <c r="G126" i="2" l="1"/>
  <c r="G120" i="3" l="1"/>
  <c r="G90" i="3" l="1"/>
  <c r="G88" i="3"/>
  <c r="G116" i="3"/>
  <c r="G182" i="4" l="1"/>
  <c r="G180" i="4"/>
  <c r="G178" i="4"/>
  <c r="D177" i="4"/>
  <c r="G177" i="4" s="1"/>
  <c r="G176" i="4"/>
  <c r="G175" i="4"/>
  <c r="G167" i="4"/>
  <c r="G166" i="4"/>
  <c r="G165" i="4"/>
  <c r="G164" i="4"/>
  <c r="G163" i="4"/>
  <c r="G162" i="4"/>
  <c r="G161" i="4"/>
  <c r="G159" i="4"/>
  <c r="G157" i="4"/>
  <c r="G156" i="4"/>
  <c r="G155" i="4"/>
  <c r="G154" i="4"/>
  <c r="G153" i="4"/>
  <c r="G152" i="4"/>
  <c r="G151" i="4"/>
  <c r="D179" i="4" l="1"/>
  <c r="G179" i="4" s="1"/>
  <c r="G149" i="4"/>
  <c r="G147" i="4"/>
  <c r="G146" i="4"/>
  <c r="G145" i="4"/>
  <c r="G144" i="4"/>
  <c r="G143" i="4"/>
  <c r="G142" i="4"/>
  <c r="G141" i="4"/>
  <c r="G140" i="4"/>
  <c r="G139" i="4"/>
  <c r="G138" i="4"/>
  <c r="G137" i="4"/>
  <c r="G136" i="4"/>
  <c r="G103" i="4" l="1"/>
  <c r="G102" i="4" l="1"/>
  <c r="G101" i="4"/>
  <c r="G100" i="4"/>
  <c r="G99" i="4"/>
  <c r="G98" i="4"/>
  <c r="G97" i="4"/>
  <c r="G96" i="4"/>
  <c r="B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B45" i="4"/>
  <c r="G44" i="4"/>
  <c r="G43" i="4"/>
  <c r="G42" i="4"/>
  <c r="G41" i="4"/>
  <c r="G40" i="4"/>
  <c r="G39" i="4"/>
  <c r="G38" i="4"/>
  <c r="G37" i="4"/>
  <c r="G36" i="4"/>
  <c r="G35" i="4"/>
  <c r="G34" i="4"/>
  <c r="G33" i="4"/>
  <c r="B17" i="4"/>
  <c r="B13" i="4"/>
  <c r="G104" i="4" l="1"/>
  <c r="G13" i="4" s="1"/>
  <c r="G45" i="4"/>
  <c r="G87" i="4"/>
  <c r="G126" i="3"/>
  <c r="G118" i="3"/>
  <c r="G115" i="3"/>
  <c r="G114" i="3"/>
  <c r="G111" i="3"/>
  <c r="G110" i="3"/>
  <c r="G11" i="4" l="1"/>
  <c r="G9" i="4"/>
  <c r="G128" i="3"/>
  <c r="G130" i="3" s="1"/>
  <c r="G98" i="3"/>
  <c r="G86" i="3"/>
  <c r="G84" i="3"/>
  <c r="G102" i="3" l="1"/>
  <c r="G67" i="3"/>
  <c r="G59" i="3"/>
  <c r="G47" i="3"/>
  <c r="G38" i="3"/>
  <c r="G36" i="3"/>
  <c r="G34" i="3"/>
  <c r="G165" i="2"/>
  <c r="G40" i="3" l="1"/>
  <c r="G163" i="2"/>
  <c r="G161" i="2"/>
  <c r="G148" i="2"/>
  <c r="G146" i="2"/>
  <c r="G142" i="2"/>
  <c r="G138" i="2"/>
  <c r="G137" i="2"/>
  <c r="G134" i="2"/>
  <c r="G131" i="2"/>
  <c r="G129" i="2"/>
  <c r="G124" i="2"/>
  <c r="G114" i="2"/>
  <c r="G112" i="2"/>
  <c r="G110" i="2"/>
  <c r="G108" i="2"/>
  <c r="G106" i="2"/>
  <c r="G95" i="2"/>
  <c r="G93" i="2"/>
  <c r="G91" i="2"/>
  <c r="G89" i="2"/>
  <c r="G87" i="2"/>
  <c r="G85" i="2"/>
  <c r="G83" i="2"/>
  <c r="G81" i="2"/>
  <c r="G79" i="2"/>
  <c r="G77" i="2"/>
  <c r="D74" i="2"/>
  <c r="G74" i="2" s="1"/>
  <c r="D66" i="2"/>
  <c r="D65" i="2"/>
  <c r="D61" i="2"/>
  <c r="G60" i="2"/>
  <c r="G57" i="2"/>
  <c r="G69" i="2" l="1"/>
  <c r="G65" i="2"/>
  <c r="G116" i="2"/>
  <c r="G70" i="2"/>
  <c r="G66" i="2"/>
  <c r="G46" i="2"/>
  <c r="G44" i="2"/>
  <c r="G42" i="2"/>
  <c r="G40" i="2"/>
  <c r="G38" i="2"/>
  <c r="G36" i="2"/>
  <c r="G34" i="2"/>
  <c r="G32" i="2"/>
  <c r="G48" i="2" l="1"/>
  <c r="G8" i="2" l="1"/>
  <c r="G12" i="3" l="1"/>
  <c r="G8" i="3"/>
  <c r="G14" i="3" l="1"/>
  <c r="G12" i="2" l="1"/>
  <c r="D150" i="2"/>
  <c r="G61" i="2"/>
  <c r="G62" i="2"/>
  <c r="D75" i="2"/>
  <c r="G75" i="2" s="1"/>
  <c r="G150" i="2" l="1"/>
  <c r="G152" i="2" s="1"/>
  <c r="G14" i="2" s="1"/>
  <c r="D159" i="2"/>
  <c r="G159" i="2" s="1"/>
  <c r="G167" i="2" s="1"/>
  <c r="G97" i="2"/>
  <c r="D181" i="4"/>
  <c r="G181" i="4" s="1"/>
  <c r="G183" i="4" s="1"/>
  <c r="D158" i="4"/>
  <c r="D160" i="4" s="1"/>
  <c r="G160" i="4" s="1"/>
  <c r="G16" i="2" l="1"/>
  <c r="G158" i="4"/>
  <c r="G168" i="4" s="1"/>
  <c r="G10" i="2"/>
  <c r="G18" i="2" l="1"/>
  <c r="F9" i="1" s="1"/>
  <c r="G15" i="4"/>
  <c r="G17" i="4"/>
  <c r="G50" i="3"/>
  <c r="G49" i="3"/>
  <c r="D51" i="3"/>
  <c r="G51" i="3" s="1"/>
  <c r="G52" i="3"/>
  <c r="G77" i="3" l="1"/>
  <c r="G19" i="4"/>
  <c r="F15" i="1" s="1"/>
  <c r="F17" i="1" s="1"/>
  <c r="G10" i="3" l="1"/>
  <c r="G18" i="3"/>
  <c r="G20" i="3" l="1"/>
  <c r="F20" i="1" s="1"/>
  <c r="F22" i="1" s="1"/>
  <c r="G66" i="8"/>
  <c r="G65" i="8"/>
  <c r="G67" i="8"/>
  <c r="G97" i="8" l="1"/>
  <c r="G10" i="8" s="1"/>
  <c r="G18" i="8" s="1"/>
  <c r="F10" i="1" s="1"/>
  <c r="F12" i="1" s="1"/>
  <c r="F34" i="1" s="1"/>
  <c r="F36" i="1" s="1"/>
  <c r="F38" i="1" s="1"/>
  <c r="F40" i="1" s="1"/>
</calcChain>
</file>

<file path=xl/sharedStrings.xml><?xml version="1.0" encoding="utf-8"?>
<sst xmlns="http://schemas.openxmlformats.org/spreadsheetml/2006/main" count="1255" uniqueCount="451">
  <si>
    <t xml:space="preserve">R E K A P I T U L A C I J A </t>
  </si>
  <si>
    <t>A.</t>
  </si>
  <si>
    <t>GRADBENA DELA</t>
  </si>
  <si>
    <t>1.</t>
  </si>
  <si>
    <t>PREDDELA</t>
  </si>
  <si>
    <t>2.</t>
  </si>
  <si>
    <t>ZEMELJSKA DELA</t>
  </si>
  <si>
    <t>3.</t>
  </si>
  <si>
    <t>4.</t>
  </si>
  <si>
    <t>5.</t>
  </si>
  <si>
    <t>B.</t>
  </si>
  <si>
    <t>C.</t>
  </si>
  <si>
    <t>MONTAŽNA DELA</t>
  </si>
  <si>
    <t>E.</t>
  </si>
  <si>
    <t>F.</t>
  </si>
  <si>
    <t>SKUPAJ Z DDV-jem</t>
  </si>
  <si>
    <t>kos</t>
  </si>
  <si>
    <t>m1</t>
  </si>
  <si>
    <t>m3</t>
  </si>
  <si>
    <t>PREDDELA SKUPAJ:</t>
  </si>
  <si>
    <t>m2</t>
  </si>
  <si>
    <t>ur</t>
  </si>
  <si>
    <t>ZEMELJSKA DELA SKUPAJ:</t>
  </si>
  <si>
    <t>kg</t>
  </si>
  <si>
    <t>4.6</t>
  </si>
  <si>
    <t>DDV 22%</t>
  </si>
  <si>
    <t>KANALIZACIJSKA DELA SKUPAJ =</t>
  </si>
  <si>
    <t>ZAKLJUČNA DELA</t>
  </si>
  <si>
    <t>št.</t>
  </si>
  <si>
    <t>Opis del</t>
  </si>
  <si>
    <t>enota</t>
  </si>
  <si>
    <t>količina</t>
  </si>
  <si>
    <t>cena/enoto</t>
  </si>
  <si>
    <t>znesek</t>
  </si>
  <si>
    <t>Zakoličba trase fekalne kanalizacije z niveliranjem</t>
  </si>
  <si>
    <t>Zakoličba revizijskih jaškov fekalne kanalizacije</t>
  </si>
  <si>
    <t>Izdelava in postavitev gradbenih profilov za izvedbo fekalne kanalizacije.</t>
  </si>
  <si>
    <t xml:space="preserve">Zakoličba obstoječih komunalnih naprav '(križanja in približevanja) in označitev - elektroinstalacije, telefona, vodovoda, kanalizacije. </t>
  </si>
  <si>
    <t>Zavarovanje prometa med gradnjo, pridobitev dovoljenja za cestno zaporo, z ureditvijo prometnega režima v času gradnje (obvestilo, zavarovanje gradbene jame in gradbišča, postavitev prometne signalizacije, postavitev zaščitne ograje, premostivenih objektov za prešce in ostali promet). Po končanih delih odstraniti prometno signalizacijo in vzpostaviti prometni režim v prvotno stanje.</t>
  </si>
  <si>
    <t>Rušenje tlakovanih površin (prane
plošče, tlakovci, porfido) z nakladanjem
in prevozom ruševin na krajevno
deponijo oddaljeno do 5 km, komplet z
plačilom takse.</t>
  </si>
  <si>
    <t>Izdelava začasnih podpor na prečkanju kanalizacije z drugimi komunalnimi napravami (kanalizacija, vodovod,..).</t>
  </si>
  <si>
    <t>Strojni izkop humusa ob trasi kanalizacije v sloju debeline 20cm z odrivom do 10m.</t>
  </si>
  <si>
    <t xml:space="preserve"> - v terenu III. ktg. - 70%</t>
  </si>
  <si>
    <t xml:space="preserve"> - v terenu IV. ktg. - 30%</t>
  </si>
  <si>
    <r>
      <t xml:space="preserve">Strojni izkop jarkov za fekalno kanalizacijo, širine do 1,5m, globine nad 2,0 m, naklon brežin 75° z nakladanjem na prevozno sredstvo, odvozom na krajevno deponijo oddaljeno </t>
    </r>
    <r>
      <rPr>
        <b/>
        <sz val="10"/>
        <rFont val="Arial"/>
        <family val="2"/>
        <charset val="238"/>
      </rPr>
      <t>do 10km,</t>
    </r>
    <r>
      <rPr>
        <sz val="10"/>
        <rFont val="Arial"/>
        <family val="2"/>
        <charset val="238"/>
      </rPr>
      <t xml:space="preserve"> komplet z ravnanjen materiala v deponiji.</t>
    </r>
  </si>
  <si>
    <t xml:space="preserve"> - v terenu III. ktg. - 50%</t>
  </si>
  <si>
    <t xml:space="preserve"> - v terenu IV. ktg. - 50%</t>
  </si>
  <si>
    <r>
      <t xml:space="preserve">Strojni izkop jarkov kanalizacijskih priključkov na fekalno kanalizacijo, širine do 1,0m, globine do 1,2 m, naklon brežin 75° z nakladanjem na prevozno sredstvo, odvozom na krajevno deponijo oddaljeno </t>
    </r>
    <r>
      <rPr>
        <b/>
        <sz val="10"/>
        <rFont val="Arial"/>
        <family val="2"/>
        <charset val="238"/>
      </rPr>
      <t>do 10km,</t>
    </r>
    <r>
      <rPr>
        <sz val="10"/>
        <rFont val="Arial"/>
        <family val="2"/>
        <charset val="238"/>
      </rPr>
      <t xml:space="preserve"> komplet z ravnanjen materiala v deponiji.</t>
    </r>
  </si>
  <si>
    <t>Strojni izkop za revizijske jaške z varovalnim opažem (1.0-2.0m2/m3), globine do 2m, naklon brežin 90° z odvozom materiala na krajevno deponijo oddaljeno do 10km, komplet z ravnanjen materiala v deponiji.  Vključno s pripravo, montažo in demontažo varovalnega opaža. Izbira materiala po presoji izvajalca.</t>
  </si>
  <si>
    <t>Ročni izkop zemljine III. in IV. ktg. na križanjih z ostalimi komunalnimi vodi  z odmetom na rob gradbene jame.</t>
  </si>
  <si>
    <t xml:space="preserve">Planiranje dna kanalizacijskega jarka s točnostjo +/-3cm                 </t>
  </si>
  <si>
    <t xml:space="preserve">Planiranje dna jarka  kanalizacijskega priključka točnostjo +/-3cm                 </t>
  </si>
  <si>
    <t xml:space="preserve">Dobava in vgradnja drobljenca 0/4 mm za izdelavo posteljice in obsip kanalizacijske cevi, do višine 15 cm nad temenom cevi, s planiranjem in strojnim utrjevanjem do 95 % po standardnem Prokterjevem postopku. </t>
  </si>
  <si>
    <t xml:space="preserve">Dobava in vgradnja drobljenca 0/4 mm za izdelavo posteljice in obsip kanalizacijske cevi hišnih priključkov, do višine 15 cm nad temenom cevi, s planiranjem in strojnim utrjevanjem do 95 % po standardnem Prokterjevem postopku. </t>
  </si>
  <si>
    <t>Nabava,obsip in zasip  revizijskih jaškov z gramoznim materialom deb. 6- 8mm ter komprimiranje v plasteh po 15cm.</t>
  </si>
  <si>
    <t xml:space="preserve">Zasip jarka fekalne kanalizacije  z tamponskim drobljencem iz kamnine 0/32mm, ter komprimiranje v plasteh po 20cm. </t>
  </si>
  <si>
    <r>
      <t xml:space="preserve">Zasip jarka kanalizacijskih </t>
    </r>
    <r>
      <rPr>
        <b/>
        <sz val="10"/>
        <rFont val="Arial"/>
        <family val="2"/>
        <charset val="238"/>
      </rPr>
      <t>priključkov</t>
    </r>
    <r>
      <rPr>
        <sz val="10"/>
        <rFont val="Arial"/>
        <family val="2"/>
        <charset val="238"/>
      </rPr>
      <t xml:space="preserve"> z tamponskim drobljencem iz kamnine 0/32mm, ter komprimiranje v plasteh po 20cm. </t>
    </r>
  </si>
  <si>
    <t>Nakladanje odvečnega materilala in odvoz na krajevno deponijo oodaljeno do 10km, komplet z plačilom takse.</t>
  </si>
  <si>
    <t>kd</t>
  </si>
  <si>
    <t>GRADBENA DELA SKUPAJ:</t>
  </si>
  <si>
    <t>MONTAŽNA  DELA</t>
  </si>
  <si>
    <t>DN200</t>
  </si>
  <si>
    <t>DN250</t>
  </si>
  <si>
    <t>DN200/160;45°-odcep</t>
  </si>
  <si>
    <t>DN250/160;45°-odcep</t>
  </si>
  <si>
    <t>Dobava in montaža PVC fazonskih kosov.</t>
  </si>
  <si>
    <t>DN160; lok 45°</t>
  </si>
  <si>
    <t>H = 1,5 m1</t>
  </si>
  <si>
    <t>H = 2,0 m1</t>
  </si>
  <si>
    <t>Pregled in čiščenje kanala pred izvedbo
tlačnega preizkusa.</t>
  </si>
  <si>
    <t>Tlačni preizkus vodotesnosti položenih kanalizacijskih cevi  po navodilih  proizvajalca in projektanta, po standardu EN1610.</t>
  </si>
  <si>
    <t>Pregled kanalizacije s kamero.</t>
  </si>
  <si>
    <t>MONTAŽNA DELA SKUPAJ:</t>
  </si>
  <si>
    <t>ZAKLJUČNA DELA SKUPAJ:</t>
  </si>
  <si>
    <t>MONTAĆNA DELA</t>
  </si>
  <si>
    <t>SKUPAJ:</t>
  </si>
  <si>
    <t>Prevezava obstoječih kanalizacijskih priključkom na novo kanalizacijo z napravo odprtine do DN 160, po montaži cevi obdelava priključka.</t>
  </si>
  <si>
    <t>Humusiranje trase kanalizacije v deb. 20cm ter zatravitev.</t>
  </si>
  <si>
    <r>
      <t xml:space="preserve">Prevezava kanalizacijskih priključkom na novo kanalizacijo komplet z spojkami in tesnili, dolžina cevi do 10m, z napravo odprtine PVC cev SN8 do DN 160. </t>
    </r>
    <r>
      <rPr>
        <b/>
        <sz val="10"/>
        <rFont val="Arial"/>
        <family val="2"/>
        <charset val="238"/>
      </rPr>
      <t>Opomba: Obstoječa fekalna kanalizacija ni še v obratovanju, zato se do pričetka obratovanja le te ne sme prikljapljati hišnih priključkov na fekalno kanalizacijo.</t>
    </r>
  </si>
  <si>
    <t>Nabava in montaža povoznih PE- polietilenskih revizijskih jaškov (npr. tip Roto) DN600mm za izdelavo hišnih priključkov, globine do 1.5 m,komplet z izdelavo mulde, nastavki za PVC DN200 cevi, asimetričnim konusom in litiželeznim pokrovom DN600 nosilnosti 250kN</t>
  </si>
  <si>
    <t>Dobava in montaža revizijskega jaška DN800 iz polipropilena (PP). Jašek je po DIN EN 13598-2 izdelan 100% iz čistega polipropilena, brez dodatkov reciklažnega materiala ali dodatne polnilne penaste mase. Sestavljen mora biti iz polnostenskih elementov, debelina stene minimalno 8 mm, na zunanji steni mora biti opremljen z rebri za ojačitev.
Skupaj z AB ploščo z vstavljenim okvirjem in vodotesnim LTŽ kanalizacijskim pokrovom DN600, razreda D 400kN (EN 124) iz duktilne litine ISO 1083.
Vključno s tesnili in nastavki za priključne cevi.
Kot predpriprava za hišne priključke.</t>
  </si>
  <si>
    <t>Geomehanski nadzor (obisk s poročilom)</t>
  </si>
  <si>
    <t>Dobava in montaža PP fazonskih kosov.</t>
  </si>
  <si>
    <t>kol</t>
  </si>
  <si>
    <t>m</t>
  </si>
  <si>
    <t>Izpiranje cevovoda</t>
  </si>
  <si>
    <t>REKAPITULACIJA  VODOVODA</t>
  </si>
  <si>
    <t>2.1.</t>
  </si>
  <si>
    <t>2.2.</t>
  </si>
  <si>
    <t>2.3.</t>
  </si>
  <si>
    <t>2.4.</t>
  </si>
  <si>
    <t>2.5.</t>
  </si>
  <si>
    <t xml:space="preserve">Zakoličba obstoječe trase vodovoda s strani upravljavca. </t>
  </si>
  <si>
    <t>Preboj AB sten vodomernih jaškov velikosti 20x20cm deb. 20cm, komplet z nakladanjem in odvozom ruševin na krajevno deponijo oddaljeno do 10 km, komplet z vodotesno obdelavo preboja  po končanih delih.</t>
  </si>
  <si>
    <t>Strojno rezkanje asfalta skupne debeline do 10 cm, komplet z odvozom ruševin na krajevno deponijo oddaljeno do 10 km.</t>
  </si>
  <si>
    <r>
      <t>m</t>
    </r>
    <r>
      <rPr>
        <vertAlign val="superscript"/>
        <sz val="10"/>
        <rFont val="Arial"/>
        <family val="2"/>
        <charset val="238"/>
      </rPr>
      <t>2</t>
    </r>
  </si>
  <si>
    <r>
      <t>m</t>
    </r>
    <r>
      <rPr>
        <vertAlign val="superscript"/>
        <sz val="10"/>
        <rFont val="Arial"/>
        <family val="2"/>
        <charset val="238"/>
      </rPr>
      <t>3</t>
    </r>
  </si>
  <si>
    <t>Zatesnitev cevnih prebojev skozi armirane stene premera do 20cm s pomočjo tesnilnega ekspanzijskega traka na bazi betonita in kavčuka ter vodotesnega ometa.</t>
  </si>
  <si>
    <t>Splošne zahteve</t>
  </si>
  <si>
    <t>Fazonski kakosi</t>
  </si>
  <si>
    <t xml:space="preserve">Fazonski kosi morajo biti izdelani iz duktilne litine GGG 400 v skladu z EN 545:2010, z zunanjo in notranjo epoksi zaščito min. debeline 70 mikronov po postopku kataforeze oz. min debeline 250 mikronov po klasičnem postopku v skladu z EN 14901.  
</t>
  </si>
  <si>
    <t>Za dimenzije faznov DN50-DN150, PN16.</t>
  </si>
  <si>
    <t xml:space="preserve">Fazonski kosi morajo biti opremljeni z odgovarjajočimi tesnili v skladu z 
EN 681-1. </t>
  </si>
  <si>
    <t>Obojčni kosi z varovanim spojem so opremljeni z ustreznim varovanim tesnilom (Vi tesnilo). Obojčno tesnilo oz. cel spoj mora biti preiskušen skupaj s fazonom (certifikat).</t>
  </si>
  <si>
    <t>EV ZASUNI</t>
  </si>
  <si>
    <t>EV zasuni morajo biti izdelani iz litine GGG400, z epoxy zaščito minimalne debeline 250 mikronov. Klin zasuna je zaščiten z EPDM elastomerno gumo. Vreteno zasuna je izdelano iz nerjavečega jekla. Tesnenje na vretenu je izvedeno z dvema "O" tesniloma iz NBR. Na obeh straneh klina sta teflonska vodila. Spoj telesa in pokrova mora biti izveden brez vijakov in zagozd. Ustrezati morajo standardu EN 1074 in ISO 7259.  PN16.</t>
  </si>
  <si>
    <t xml:space="preserve">HIDRANTI NADZEMNI </t>
  </si>
  <si>
    <t>Telo nadzemnega hidranta mora biti iz INOX materiala, glava iz nodularne litine GGG40. Hidrant mora biti opremljen z izpustno odprtino po kateri odteče stoječa voda iz hidranta. Ustrezati morajo standardu EN14384.  Podobno kot proizvajalec npr. IMP ARMATURE.</t>
  </si>
  <si>
    <t xml:space="preserve"> CESTNA KAPA TELESKOPSKA</t>
  </si>
  <si>
    <t>Kapa mora biti izdelana iz litine GG 250. Cesta kapa mora imeti samozaporni element. Podobno kot proizvajalec npr. Saint-Gobain PAM.</t>
  </si>
  <si>
    <t xml:space="preserve"> SPOJKE UNIVERZALNE ZA DUKTILNE IN AZBESTNO - CEMENTNE CEVI</t>
  </si>
  <si>
    <t xml:space="preserve">SPOJKA -UNIVERZALNA: Ohišje - GGG40 z epoksi premazom minimalnega nanosa 250 micronov; Tesnilo: NBR., Varovanje z nazobčanim kovinskim obročem. (podobno kot multi/joint proizvajalca GEORG FISCHER) </t>
  </si>
  <si>
    <t xml:space="preserve">VIJAČNI IN TESNILNI  MATERIAL </t>
  </si>
  <si>
    <t>PRIKLJUČEK: NAVRTNI ZASUN, VGR.GARNITURA IN CESTA KAPA</t>
  </si>
  <si>
    <t xml:space="preserve">Navrtni zasun za NL  in PE-HD za vgradnjo pod tlakom, komplet z stremenom in kolenom vrtljivim 90° , priključek 34/ D=32 (kot npr. Hawle-ZAK). Teleskopska-vgradbilna garniture za navrtne zasune z navojnim priključkom, vgradbena višina h=0,7-1,2m. Teleskopska cestna kapa d90 (kot npr. PAM), komplet z podložno ploščo Tip. 240.
</t>
  </si>
  <si>
    <t>TLAČNE SPOJKE  ZA PEHD CEVI</t>
  </si>
  <si>
    <t>TLAČNE SPOJKE MEDENINASTE  ZA PE CEVI</t>
  </si>
  <si>
    <t>TLAČNE SPOJKE PP ZA PE CEVI</t>
  </si>
  <si>
    <t>Tlačne PP spojke morajo ustrezati DIN 8076-3. Podobno kot proizvajalec  npr. Georg Fischer, FIP.</t>
  </si>
  <si>
    <t>Dobava in montaža teleskopske-vgradbene garniture za navrtne zasune z navojnim priključkom, vgradbena višina h=0,7-1,2m, komplet z podložno ploščo Tip. 240 in varovalno teleskopsko cestno kapo d90 (kot npr. PAM) z napisom VODA. Skupaj z vsem montažnim in tesnilnim materialom.</t>
  </si>
  <si>
    <t>Prevezava novozgrajenega vodovoda in obstoječih odcepov, komplet z vsem potrevnim materialom, praznjenjem, spiranjem in odzračevanjem vodovoda, izvaja upravljavec.</t>
  </si>
  <si>
    <t>Ø 63</t>
  </si>
  <si>
    <t xml:space="preserve">Tlačni preizkus vodotesnosti cevovoda v skladu z določili iz standarda PSIST prEN805-poglavje 10, skupaj z izdelavo zapisnika. Preizkus se izvede s preizkusnimi tlaki navedenimi v tehničnem poročilu.
</t>
  </si>
  <si>
    <t>Dobava in polaganje opozorilnega traku.</t>
  </si>
  <si>
    <t>Obveščanje potrošnikov o zaprtju vodovoda, zapiranje, čiščenje in ponovno odpiranje po navodilih in nadzorom upravljavca.</t>
  </si>
  <si>
    <t>Dezinfekcija in sanitarni preizkus cevovoda po zahtevah inštituta za varovanje zdravja ter dostava potrdila o uspešno opravljenem preizkusu pod nadzorom upravljavca..</t>
  </si>
  <si>
    <t>Dobava in montaža označevalne tablice (SIST 1005) za označitev elementov vodovoda, z drogom in izvedbo temelja. Vključno z montažnim materialom.</t>
  </si>
  <si>
    <t>1.1.</t>
  </si>
  <si>
    <t>1.2.</t>
  </si>
  <si>
    <t>1.4.</t>
  </si>
  <si>
    <t>1.5.</t>
  </si>
  <si>
    <t>1.3.</t>
  </si>
  <si>
    <t>1.6.</t>
  </si>
  <si>
    <t>1.7.</t>
  </si>
  <si>
    <t>1.8.</t>
  </si>
  <si>
    <t>2.6.</t>
  </si>
  <si>
    <t>2.7.</t>
  </si>
  <si>
    <t>2.8.</t>
  </si>
  <si>
    <t>2.9.</t>
  </si>
  <si>
    <t>2.10.</t>
  </si>
  <si>
    <t>2.11.</t>
  </si>
  <si>
    <t>2.12.</t>
  </si>
  <si>
    <t>2.13.</t>
  </si>
  <si>
    <t>2.14.</t>
  </si>
  <si>
    <t>2.15.</t>
  </si>
  <si>
    <t>2.16.</t>
  </si>
  <si>
    <t>2.17.</t>
  </si>
  <si>
    <t>3.1.</t>
  </si>
  <si>
    <t>3.2.</t>
  </si>
  <si>
    <t>3.3.</t>
  </si>
  <si>
    <t>3.4.</t>
  </si>
  <si>
    <t>3.5.</t>
  </si>
  <si>
    <t>3.6.</t>
  </si>
  <si>
    <t>4.1.</t>
  </si>
  <si>
    <t>4.2.</t>
  </si>
  <si>
    <t>4.3.</t>
  </si>
  <si>
    <t>4.4.</t>
  </si>
  <si>
    <t>4.5.</t>
  </si>
  <si>
    <t>4.6.</t>
  </si>
  <si>
    <t>4.7.</t>
  </si>
  <si>
    <t>4.8.</t>
  </si>
  <si>
    <t>4.9.</t>
  </si>
  <si>
    <t>4.11.</t>
  </si>
  <si>
    <t>4.12.</t>
  </si>
  <si>
    <t>4.13.</t>
  </si>
  <si>
    <t>4.15.</t>
  </si>
  <si>
    <t>5.1.</t>
  </si>
  <si>
    <t>5.2.</t>
  </si>
  <si>
    <t>5.3.</t>
  </si>
  <si>
    <t>5.4.</t>
  </si>
  <si>
    <t>5.5.</t>
  </si>
  <si>
    <t>REKAPITULACIJA KANALIZACIJE</t>
  </si>
  <si>
    <t>Izdelava betonskih sidrnih blokov dim 40x20x20 C20, komplet z opažanjem, dobavo in vgrajevanjem betona, za montažo nadzemnega hidranta ali podzemnega.</t>
  </si>
  <si>
    <t>Izdelava betonskih podstavkov dim 40x40x10 C20, komplet z opažanjem, dobavo in vgrajevanjem betona, za sidranje vodovoda.</t>
  </si>
  <si>
    <t>Izvedba začasnega PEHD vodovoda (by-pass) med gradnjo, za zagotavljanje nemotene oskrbe z vodo. Dobava, montaža in odstranitev vsega potrebnega materiala, vključno z vsem tesnilnim in spojnim materialom, zapornimi elementi ter pomožnimi gradbenimi deli in izpiranjem cevovodov.
Predvidene potrebne dimenzije in dolžine cevi, 7x DN15 (prevezava hišnih priključkov)
Izvaja upravljavec.</t>
  </si>
  <si>
    <t>Dobava in montaža navrtnega zasuna za PEHD cevi za vgradnjo pod tlakom, komplet z stremenom in kolenom vrtljivim 90° , priključek 2" D=63 (kot npr. Hawle-ZAK). Skupaj z vsem montažnim in tesnilnim materialom.</t>
  </si>
  <si>
    <t>Dobava in montaža prefabriciranega betonskega jaška notranjih dimenzij 100x100x90cm, komplet z izdelavo AB plošče in dobavo in montažo LTŽ pokrova dim. 60x60 (LTŽ pokrov nosilnosti 125 kN).</t>
  </si>
  <si>
    <t>Izdelava obrabne in zaporne plasti bitumenskega betona AC 8 surf iz zmesi zrn iz silikatnih kamnin, drobirja iz karbonatnih kamnin in cestogradbenega bitumna, v debelini 40 mm.</t>
  </si>
  <si>
    <t>Dobava in izdelava zgornje nosilne plasti iz bituminiziranega drobljenca AC 22 base, zrnavosti 0/22, v debelini 60 mm.</t>
  </si>
  <si>
    <t>3.7.</t>
  </si>
  <si>
    <t>3.8.</t>
  </si>
  <si>
    <t>DN110</t>
  </si>
  <si>
    <t>Pregled in čiščenje cevi pred izvedbo
tlačnega preizkusa.</t>
  </si>
  <si>
    <t>DODATNA IN NEPREDVIDENA DELA</t>
  </si>
  <si>
    <t>- PE Ø20</t>
  </si>
  <si>
    <r>
      <t xml:space="preserve">Priprava podlage za asfaltiranje, komplet z odkopom odvečnega materiala in odvozom na gradbiščnio deponijo, planiranje in valjanje planuma s točnostjo  </t>
    </r>
    <r>
      <rPr>
        <u/>
        <sz val="10"/>
        <rFont val="Arial"/>
        <family val="2"/>
        <charset val="238"/>
      </rPr>
      <t>+</t>
    </r>
    <r>
      <rPr>
        <sz val="10"/>
        <rFont val="Arial"/>
        <family val="2"/>
        <charset val="238"/>
      </rPr>
      <t xml:space="preserve"> 2cm.</t>
    </r>
  </si>
  <si>
    <t>Strojno rezkanje asfalta  debeline do 10 cm z nakladanjem ruševin na prevozno sredstvo, odvozon ruševin na krajevno deponijooddaljeno do 10km, vklučno z stroški ravnanja z odpadki na deponiji.</t>
  </si>
  <si>
    <t>Priprava podlage za asfaltiranje, komplet z odkopom odvečnega materiala in odvozom na gradbiščnio deponijo, planiranje in valjanje planuma s točnostjo ± 1cm.</t>
  </si>
  <si>
    <r>
      <t xml:space="preserve">Vijaki z matico morajo biti izdelani po EN ISO 7091, EN ISO 4016 v pocinkani izvedbi natezne trdnosti min. 5.8.  
Prirobnična tesnila morajo biti iz EPDM gume, ki ustreza uporabi v stiku s pitno vodo. Prirobnična tesnila imajo vgrajen nosilni kovinski obroč in so profilirane oblike (na notranjem premeru ojačitev okrogle oblike). 
</t>
    </r>
    <r>
      <rPr>
        <b/>
        <sz val="10"/>
        <rFont val="Arial"/>
        <family val="2"/>
        <charset val="238"/>
      </rPr>
      <t>Obojčna tesnila morajo biti enaka, kot so ponujena za cevi in fazone.</t>
    </r>
  </si>
  <si>
    <t>VODOVOD PRILESJE</t>
  </si>
  <si>
    <t>VODOVOD SKUPAJ =</t>
  </si>
  <si>
    <t>METEORNA KANALIZACIJA</t>
  </si>
  <si>
    <t xml:space="preserve">VODOVOD </t>
  </si>
  <si>
    <t>UREDITEV KANALIZACIJSKEGA IN VODOVODNEGA OMREŽJA V NASELJU PRILESJE PRI PLAVAH</t>
  </si>
  <si>
    <t>KANALIZACIJA ZA KOMUNALNO ODPADNO VODO  IN METEORNA KANALIZACIJA</t>
  </si>
  <si>
    <t xml:space="preserve">KANALIZACIJA ZA KOMUNALNO ODPADNO VODO </t>
  </si>
  <si>
    <t>Zasipavanje kanalizacijskega jarka z izkopanim materialom, skupaj z dovozom materiala iz začasne deponije, s komprimiranjem v slojih po 20 cm.</t>
  </si>
  <si>
    <t>Dobava in vgrajevanje rečnega prodca granulacije 4-8mm deb. 10cm, za ureditev poti do KČN Prilesje.</t>
  </si>
  <si>
    <t>Naprava priključka kanalizacije DN250 na KČN Prilesje z napravo odprtine ter obdelavo odprtine.</t>
  </si>
  <si>
    <t>Dobava in montaža visokoobremenitvene, polnostenske kanalizacijske cevi iz čistega polipropilena SN10. Cevi po DIN EN 1852, kot npr.: Rausisto. Spajanje cevi z  spojkami, vključno z vsem potrebnim materialom. Spajanje cevi na jaške preko vtičnih objemk s fiksno vloženim tesnilom EPDM.</t>
  </si>
  <si>
    <t>4.10.</t>
  </si>
  <si>
    <t>Dobava in montaža cevi PE100 d63 na pripravljeno peščeno podlago. Skupaj s spojnim materjlalom. Cevi morajo imeti garancijo za odpornost na odpadno vodo.</t>
  </si>
  <si>
    <t>Dobava in polaganje opozorilnega traku z indikatorjem ter meritev ohmske upornosti z dokazilom o neprekinjenosti.</t>
  </si>
  <si>
    <t>A2.</t>
  </si>
  <si>
    <t>A1.</t>
  </si>
  <si>
    <t>Zakoličba revizijskih jaškov meteorne kanalizacije</t>
  </si>
  <si>
    <t>Zakoličba trase meteorne kanalizacije z niveliranjem</t>
  </si>
  <si>
    <t>Izdelava in postavitev gradbenih profilov za izvedbo meteorne kanalizacije.</t>
  </si>
  <si>
    <t xml:space="preserve">Zasip jarka meteorne kanalizacije  z tamponskim drobljencem iz kamnine 0/32mm, ter komprimiranje v plasteh po 20cm. </t>
  </si>
  <si>
    <t>Strojni izkop jarkov za meteorno kanalizacijo, širine do 1,5m, globine nad 2,0 m, naklon brežin 75° z nakladanjem na prevozno sredstvo, odvozom na krajevno deponijo oddaljeno do 10km, komplet z ravnanjen materiala v deponiji.</t>
  </si>
  <si>
    <t>Strojni izkop jarkov kanalizacijskih priključkov na meteorno kanalizacijo, širine do 1,0m, globine do 1,2 m, naklon brežin 75° z nakladanjem na prevozno sredstvo, odvozom na krajevno deponijo oddaljeno do 10km, komplet z ravnanjen materiala v deponiji.</t>
  </si>
  <si>
    <t>Naprava priključka kanalizacije DN500 na obstoječo kanalizacijo z napravo odprtine ter obdelavo odprtine.</t>
  </si>
  <si>
    <t xml:space="preserve"> - v terenu IV. ktg. - 20%</t>
  </si>
  <si>
    <t>Naprava betonsko kamnite izlivne glave z armaturo in vsem pritrdilnim ter opažnim materialom DN500. Izdelano po priloženem detajlu.</t>
  </si>
  <si>
    <t>Prevezava obstoječih žlebov in priključkov na novo kanalizacijo z napravo odprtine do DN 110, po montaži cevi obdelava priključka. Uključno z PP peskolovom za žlebove kot npr.: PP jašek ALPRO mini PPV 11, fi100/100</t>
  </si>
  <si>
    <t>Dobava in montaža cestnega požiralnika iz PE- polietilenskih (npr. tip ROTO)  DN500 globine min 1,5m, na betonsko podlago, z nastavki za PVC DN160 cevi  in LTŽ robno rešetko npr.: LTŽ 500 robna  500x500cm, nosilnosti 250kN.</t>
  </si>
  <si>
    <t>Dobava in montaža kanalete iz polimernega betona z LTŽ rešetko širine 30cm po priloženem detajlu, komplet z vsemi pomožnimi deli.</t>
  </si>
  <si>
    <t>Dobava izdelava in montaža prezračevalne cevi iz nerjavečega jekla DN75 (80x2,5 mm) L=7,5m, za izvedbo zračnika v črpalnem jašku, vključno z  cevnimo kapo in mrežico #1/1mm za zaprtje odprtin. Komplet s tesnilnim, montažnim in pritrdilnim materialom. Izvedba po detajlu.</t>
  </si>
  <si>
    <t xml:space="preserve">Dobava in montaža revizijskega jaška iz PE materiala 1000 notranjega premera ID 1000 izdelani v skladu s standardom prEN 13598-2.
Jašek sestavljajo naslednji elementi ki se lahko medsebojno sestavljajo s tesnili,se varijo ali so izdelani v enem kosu (kompaktna izvedba)!
-Dno jaška z muldo z enim iztokom DN500 in vtokom DN500.
-Obroči  za telo jaška.
-Konus jaška z vstopno odprtino DN 625 in litiželeznim pokrovom DN600 nosilnosti 400kN.
Vstopni priključki v dno jaška in dodatni priključki v telo jaška se izdelajo z vstopnimi tesnili za gladke cevi.Za ostale cevi je potrebno upoštevati prehodne kose. 
Vsi elementi jaška imajo debelino stene s=12 mm in so izdelani iz enakega materiala. kot npr.: proizvajalec ROTO
</t>
  </si>
  <si>
    <r>
      <t>Dobava in polaganje kanalizacijskih PVC-UK gladkih cevi  SN8kN/m</t>
    </r>
    <r>
      <rPr>
        <vertAlign val="superscript"/>
        <sz val="10"/>
        <rFont val="Arial"/>
        <family val="2"/>
        <charset val="238"/>
      </rPr>
      <t>2</t>
    </r>
    <r>
      <rPr>
        <sz val="10"/>
        <rFont val="Arial"/>
        <family val="2"/>
        <charset val="238"/>
      </rPr>
      <t>, za odvajanje meteornih voda,  po standardu EN13476-2 in EN1401-1,  kompletno s spojkami in gumi tesnilie, barve RAL 8023 (oranžno rjava). Kot npr. proizvajalec: ALPRO</t>
    </r>
  </si>
  <si>
    <t>B1.</t>
  </si>
  <si>
    <t>KANALIZACIJA ZA KOMUNALNO ODPADNO VODO PRILESJE PRI PLAVAH</t>
  </si>
  <si>
    <t>METEORNA KANALIZACIJA PRILESJE PRI PLAVAH</t>
  </si>
  <si>
    <t>VODOVOD  PRILESJE PRI PLAVAH</t>
  </si>
  <si>
    <t>C1.</t>
  </si>
  <si>
    <t>Zakoličenje objekta</t>
  </si>
  <si>
    <t>Postavitev gradbenih prečnih profilov iz desk s potrebnimi višinami, navezavami in potrebnimi označbami ter zavarovanje zakoličbe.</t>
  </si>
  <si>
    <t>Odstranitev humusa v debelini 20 cm.</t>
  </si>
  <si>
    <t>Strojni izkop gradbene jame v terenu --. ktg., globine do 2,0 m,
naklon brežin 70° z nakladanjem na prevozno sredstvo.</t>
  </si>
  <si>
    <t>Strojni izkop gradbene jame v terenu --. ktg., globine od 2,0 do 3,0
m, naklon brežin 70° z nakladanjem na prevozno sredstvo.</t>
  </si>
  <si>
    <t>Planiranje dna gradbene jame s točnostjo +/-3cm</t>
  </si>
  <si>
    <t>Planiranje dna jarka komunalnih vodov s točnostjo +/-3cm</t>
  </si>
  <si>
    <t>Strojni zasip betonske temeljne plošče z mivko v debelini 5 cm  z
ročnim planiranjem s točnostjo +/- 1cm</t>
  </si>
  <si>
    <t>Izdelava posteljice deb. 15cm in zasip komulnih vodov s peščenim materialom 0/4mm ter ročno komprimiranje v plasteh po 15 cm do višine 15 cm nad temenom cevi.</t>
  </si>
  <si>
    <t>Zasip gradbene jame ČN in komunalnih vodov z izkopanim materialom frakcij do 80mm v slojih po 20 cm do 95 % trdnosti po standardnem Proktorjevem postopku</t>
  </si>
  <si>
    <t>Dobava in izvedba nevezanega nosilnega sloja pod povoznimi
površinami debeline 30cm s tamponskim materialom frakcije 0-
32mm ter komprimiranje v plasteh po 15cm vključno z uvaljanjem
do predpisanega modula E2=80Mpa.</t>
  </si>
  <si>
    <t>Dobava in vgradnja zaključnega sloja makadamskega vozišča in platoja zunanje ureditve. Sloj se izvede s peščenim posipom d=6cm frakcije 0/8 mm vključno z uvaljanjem.</t>
  </si>
  <si>
    <t>Ponovno humusiranje z humusom od izkopa v debelini 20cm, z zasejanjem trave.</t>
  </si>
  <si>
    <t>Naprava priključka kanalizacije DN250 na prefabriciran PP bazen z napravo odprtine ter obdelavo odprtine.</t>
  </si>
  <si>
    <t xml:space="preserve">Dobava in vgraditev podložnega betona debeline 10 cm C12/15. 
</t>
  </si>
  <si>
    <t xml:space="preserve">Enostranski vertikalni opaž robne ploskve talne plošče višine 25cm.
</t>
  </si>
  <si>
    <t xml:space="preserve">Dobava in vgradnja zmrzlinsko odpornega betona v temeljne plošče debeline 20 do 25cm C25/30.
</t>
  </si>
  <si>
    <t xml:space="preserve">Dobava in vgrajevanje betonskega železa RA 400/500 do F 12
</t>
  </si>
  <si>
    <t xml:space="preserve">Dobava in vgrajevanje betonskega železa RA 400/500 nad F 12
</t>
  </si>
  <si>
    <t>Dobava in vgrajevanje betonskega železa MA 500/560</t>
  </si>
  <si>
    <t>Dobava in polaganje kanalizacijskih PVC cevi SN8kN/m2, na betonsko podlago z obbetoniranjem C12/15 debeline 10cm nad temenom cevi, kompletno s spojkami in gumi tesnili.</t>
  </si>
  <si>
    <t>Dobava in montaža PVC fazonskih kosov z obbetoniranjem C12/15 debeline 10+DN/10cm (vključno s povezavami)</t>
  </si>
  <si>
    <t>KGB lok 45° DN110</t>
  </si>
  <si>
    <t>KGB lok 45° DN200</t>
  </si>
  <si>
    <t>KGB lok 45° DN250</t>
  </si>
  <si>
    <t>Izdelava požiralnika iz betonske cevi Ø500, z izkopom, zasipom, betonskim  temeljem, vtok preko  rešetke, obdelavo  priključka na odtok, globine 1,5 m, skupaj z dobavo materiala vključno z LTŽ pokrovom 40/40 cm.</t>
  </si>
  <si>
    <t>ZUNANJA UREDITEV IN KANALIZACIJA</t>
  </si>
  <si>
    <t>ZUNANJA UREDITEV IN KANALIZACIJA SKUPAJ:</t>
  </si>
  <si>
    <t>Nabava in montaža dvokrilnih vrat sirine 4,5m, v žični ograji, z enako konfiguracijo kot ograja z vsem potrebnim materialom, gradbenimi deli, ter transportnimi stroški. Vrata s sključavnico in zatičem za fiksiranje.</t>
  </si>
  <si>
    <t>TEHNOLOGIJA IN STROJNE INSTALACIJE</t>
  </si>
  <si>
    <t>6.</t>
  </si>
  <si>
    <t>6.1.</t>
  </si>
  <si>
    <t>6.2.</t>
  </si>
  <si>
    <t>6.3.</t>
  </si>
  <si>
    <t>Čiščenje in pospravljanje območja ČN.</t>
  </si>
  <si>
    <t>TEHNOLOGIJA IN STROJNE INSTALACIJE SKUPAJ:</t>
  </si>
  <si>
    <t>Suhi in mokri preizkusni zagon ter funkcionalna kontrola objekta in opreme za suhi in mokri pogon, nastavitev in kalibracija opreme ter inštalacij.</t>
  </si>
  <si>
    <t>Izdelava poslovnika za obratovanje čistilne naprave in navodil za varno delo in vzdrževanje čistilne naprave v slovenskem jeziku.</t>
  </si>
  <si>
    <t>Izdelava obratovalnega dnevnika v slovenskem jeziku v enem izvodu.</t>
  </si>
  <si>
    <t>6.4.</t>
  </si>
  <si>
    <t>6.5.</t>
  </si>
  <si>
    <t>6.6.</t>
  </si>
  <si>
    <t>6.7.</t>
  </si>
  <si>
    <t>Teoretično in praktično usposabljanje bodočega upravljalca na
predmetni napravi. Rok trajanja 2 dni.</t>
  </si>
  <si>
    <t>Izdelava geodetskega načrta izvedenega stanja z elaboratom KKN za vnos v kataster in vnos v kataster komunalnih naprav po zahtevah upravljavca.</t>
  </si>
  <si>
    <t>Rušitev obstoječega zidu</t>
  </si>
  <si>
    <t>Ročno rušenje obstoječega kamnitega zidu, z nakladenjem na trnsportno sredstvo in odvoz v začasno deponijo na razdalji do 10 km</t>
  </si>
  <si>
    <t xml:space="preserve">Strojni izkop </t>
  </si>
  <si>
    <t>Planiranje dna izkopa</t>
  </si>
  <si>
    <t>Planiranje dna izkopa v širini temelja zidu (1,40 m) z utrditvijo in nabijanjem.</t>
  </si>
  <si>
    <t>Podložni beton</t>
  </si>
  <si>
    <t>Dvostranski  opaž AB zidu</t>
  </si>
  <si>
    <t>Beton AB zidu</t>
  </si>
  <si>
    <t>Armatura AB temelja in zidu</t>
  </si>
  <si>
    <t>Dobava in vgradnja armature v AB temelj in AB zid, komplet z vsemi potrebnimi deli.</t>
  </si>
  <si>
    <t>Rebresta armatura</t>
  </si>
  <si>
    <t>S500</t>
  </si>
  <si>
    <t>Armaturne mreže S500</t>
  </si>
  <si>
    <t>Polaganje obsipa Φ4-8mm na peto temelja v debelini 10cm</t>
  </si>
  <si>
    <t xml:space="preserve">Ročno polaganje perforirane drenažne cevi Φ160mm </t>
  </si>
  <si>
    <t>Polaganje filc folije</t>
  </si>
  <si>
    <t>Izdelava izpustov iz PVC cevi d=75 mm, dolžine 20cm (2/m2) montirane v opaž zidu.</t>
  </si>
  <si>
    <t>D1.</t>
  </si>
  <si>
    <t>Dobava in vgradnja podložnega betona C12/15 pod temeljem v debelini 10cm</t>
  </si>
  <si>
    <t>IZVEDBA DRENAŽE</t>
  </si>
  <si>
    <t>GRADBENA DELA - BETONSKI ZID</t>
  </si>
  <si>
    <t>GRADBENA DELA - BETONSKI ZID SKUPAJ:</t>
  </si>
  <si>
    <t>kom</t>
  </si>
  <si>
    <t xml:space="preserve">IZVEDBA DRENAŽE SKUPAJ: </t>
  </si>
  <si>
    <t>IZVEDBA ZGORNJEGA USTROJA DOSTOPNE POTI</t>
  </si>
  <si>
    <t xml:space="preserve">IZVEDBA DOSTOPNE POTI SKUPAJ: </t>
  </si>
  <si>
    <t>Izvedba dvostranskega opaža AB zidu, komplet z vsemi potrebnimi deli (za zid dolžine 60 m in povprečne višine 2,60 m, deb. 20cm).</t>
  </si>
  <si>
    <t>Beton pasovni temelji</t>
  </si>
  <si>
    <t>Dobava in vgrajevanje betona C20 v pasovne temelje  in nastavke.</t>
  </si>
  <si>
    <t>Izdelava nevezane nosilne plasti voziščne konstrukcije, iz plasti mešanice enakomerno zrnatega drobljenca 0/32 iz kamnine, v debelini 30 cm, komplet s planiranjem in valjanjem planuma s točnostjo +/-2cm 
OPOMBA: 
- Zmrzlinsko odporen kamniti material z atestom.
- Utrjevanjem do potrebne zbitosti EV2 min 80 MPa. 
- Opravljene meritve zbitosti</t>
  </si>
  <si>
    <t>1.9.</t>
  </si>
  <si>
    <t>BETONSKI ZID (dolžine 60m) IN DOSTOPNA POT (dolžine 120m)</t>
  </si>
  <si>
    <t>D.</t>
  </si>
  <si>
    <t>ZID IN DOSTOPNA POT</t>
  </si>
  <si>
    <t>ZID IN DOSTOPNA POT SKUPAJ=</t>
  </si>
  <si>
    <t>E1.</t>
  </si>
  <si>
    <t>NN PRIKLJUČEK ZA KOMPAKTNO ČISTILNO NAPRAVO PRILESJE PRI PLAVAH</t>
  </si>
  <si>
    <t xml:space="preserve">Trasiranje nove trase kabelske kanalizacije </t>
  </si>
  <si>
    <t>Zakoličba novega stojnega mesta z iskanjem najugodnejše trase na terenu</t>
  </si>
  <si>
    <t>Izkop kabelskega jarka v terenu III. in IV. ktg. širine 0,4 m   in globine 1,0 m - upoštevano 80% celotnega izkopa</t>
  </si>
  <si>
    <t>Izkop kabelskega jarka v terenu V. in VI. ktg. širine 0,4 m  in globine 1,0 m - upoštevano 20% celotnega izkopa</t>
  </si>
  <si>
    <t>Fino planiranje dna jarka pred položitvijo peščene oziroma betonske posteljice</t>
  </si>
  <si>
    <t>Izdelava posteljice iz betona C12/15 v debelini plasti d=10 cm in obbetoniranjem cevi v debelini plasti d=10 cm nad temenom cevi, polaganje ozemljilnega valjanca</t>
  </si>
  <si>
    <t>Zasip kabelskega jarka s tamponskim gramozem frakcije 0-32 mm s komprimiranjem v slojih po 15 cm do vrha in planiranjem zaključnega sloja s točnostjo ±1 cm, polaganje PVC opozorilnega traku</t>
  </si>
  <si>
    <r>
      <t xml:space="preserve">Stigmaflex cev </t>
    </r>
    <r>
      <rPr>
        <sz val="10"/>
        <rFont val="Symbol"/>
        <family val="1"/>
        <charset val="2"/>
      </rPr>
      <t>f</t>
    </r>
    <r>
      <rPr>
        <sz val="10"/>
        <rFont val="Arial"/>
        <family val="2"/>
        <charset val="238"/>
      </rPr>
      <t>90 mm (v kolutu) skupaj z original čepi, vodotesnimi spoji, distančniki, koleni, …, položena v kabelski rov</t>
    </r>
  </si>
  <si>
    <t>Rdeč PVC opozorilni trak z napisom "POZOR ELEKTRIKA"</t>
  </si>
  <si>
    <t>- strojni in deloma ročni izkop jame dimenzij (axbxg): 1,0 x 1,0 x 1,15 m   v terenu III. do VI. ktg. (80% v terenu III. in IV. ter  20% v terenu V. in VI. ktg.)</t>
  </si>
  <si>
    <t>- planiranje dna gradbene jame</t>
  </si>
  <si>
    <t>- polaganje filca</t>
  </si>
  <si>
    <t xml:space="preserve">- vgradnja prefabriciranega betonskega kabelskega jaška kot npr. tip Jadranka notranjih dimenzij 60x60x88 cm </t>
  </si>
  <si>
    <t>- izdelava odprtine v steni jaška  za uvod cevi kabelske kanalizacije v jašek, obdelava odprtine v steni s finim ometom po izvedbi kabelske kanalizacije</t>
  </si>
  <si>
    <t>- zasipnje sten okoli jaška s tamponskim gramozom in delno z izkopanim materialom, utrjevanje po slojih 20 cm, finalno planiranje</t>
  </si>
  <si>
    <t>- nakladanje in odvoz odvečnega materiala (merjeno v raščenem stanju) na deponijo oddaljeno do 20 km, vključno s stroški deponiranja</t>
  </si>
  <si>
    <t>kpl</t>
  </si>
  <si>
    <t>Izdelava kabelskega jaška notranjih dimenzij 60x60x88 cm (količine za izdelavo enega jaška)</t>
  </si>
  <si>
    <t>KJ 60x60x88 cm</t>
  </si>
  <si>
    <t>-  vgradnja enojnega LTŽ pokrova z odprtino 600x600 mm z napisom ELEKTRIKA in nosilnostjo 400 kN skupaj z okvirjem</t>
  </si>
  <si>
    <t>Izdelava temelja za AB drog K9, višine 9 m (količine za izdelavo enega temelja)</t>
  </si>
  <si>
    <t>- strojni izkop jame dimenzij (axbxg): 1,4 x 1,4 x 1,9 m   v terenu III. do VI. ktg. (80% v terenu III. in IV. ter  20% v terenu V. in VI. ktg.)</t>
  </si>
  <si>
    <t>- izdelava podlage s podložnim betonom C12/15, prereza 0,1m3/m2, v debelini 10cm</t>
  </si>
  <si>
    <t>- izdelava opaža temeljne plošče in demontaža opaža po betoniranju</t>
  </si>
  <si>
    <t>- aramturno železo (mreže in palice ustreznih profilov) temeljne plošče</t>
  </si>
  <si>
    <t xml:space="preserve">- beton C25/30, prereza 0,2 m3/m2, vgrajen v temeljno ploščo dimenzij (axbxg): 1 x 1 x 0,2 m </t>
  </si>
  <si>
    <t>- izdelava opaža sten temelja in demontaža opaža po betoniranju</t>
  </si>
  <si>
    <t>- aramturno železo (mreže in palice ustreznih profilov) temelja</t>
  </si>
  <si>
    <t xml:space="preserve">- beton C25/30, prereza 0,2 m3/m2, vgrajen v stene temelja dimenzij (axbxg): 1,3 x 1,3 x 2,0 m </t>
  </si>
  <si>
    <t>- zasipnje prostora med drogom in betonsko cevjo obsip cevi z agregatnim materialom frakcije 0-4 mm za utrditev droga</t>
  </si>
  <si>
    <t>- zasipnje sten okoli temelja s tamponskim gramozom in delno z izkopanim materialom, utrjevanje po slojih 20 cm, finalno planiranje</t>
  </si>
  <si>
    <t>Temelj K9</t>
  </si>
  <si>
    <r>
      <t>- izdelava podlage s podložnim betonom C12/15, prereza 0,1m</t>
    </r>
    <r>
      <rPr>
        <vertAlign val="superscript"/>
        <sz val="10"/>
        <rFont val="Arial"/>
        <family val="2"/>
        <charset val="238"/>
      </rPr>
      <t>3</t>
    </r>
    <r>
      <rPr>
        <sz val="10"/>
        <rFont val="Arial"/>
        <family val="2"/>
        <charset val="238"/>
      </rPr>
      <t>/m</t>
    </r>
    <r>
      <rPr>
        <vertAlign val="superscript"/>
        <sz val="10"/>
        <rFont val="Arial"/>
        <family val="2"/>
        <charset val="238"/>
      </rPr>
      <t>2</t>
    </r>
    <r>
      <rPr>
        <sz val="10"/>
        <rFont val="Arial"/>
        <family val="2"/>
        <charset val="238"/>
      </rPr>
      <t>, v debelini 10cm</t>
    </r>
  </si>
  <si>
    <t xml:space="preserve">- betonska cev f50 cm, dolžine 1,0 m </t>
  </si>
  <si>
    <t>Uskladitev križanj kabelske kanalizacije z ostalimi podzemnimi komunalnimi instalacijami (skladno s "Smernice in navodila za izbiro, polaganje in prevzem elektroenergetskih kablov nazivne napetosti 1kV do 35kV – Elektro inštitut Milan Vidmar – Študija št. 2090, september 2011")</t>
  </si>
  <si>
    <t>ELEKTROMONTAŽNA DELA</t>
  </si>
  <si>
    <t>Napisna ploščica z oznako in opisom kabla, pritrjena na kabel v kabelskem jašku</t>
  </si>
  <si>
    <t>Pritrditev NN kabla na betonski drog - objemke iz Rf trakov z zatezno sponko montirane na vsak meter, mehanska zaščita kabla z Rf koritom dimenzij 100x50x2500 mm, pritrjenim z objemko na betonski drog</t>
  </si>
  <si>
    <t>priključni del</t>
  </si>
  <si>
    <t xml:space="preserve">- horizontalni varovalčni ločilnik (glavne varovalke), tripolni, kot npr. HVL00 (160A) z NV varovalkami 25 A gG </t>
  </si>
  <si>
    <t>- PEN zbiralka (Cu 30x5 mm)</t>
  </si>
  <si>
    <t>merilni del</t>
  </si>
  <si>
    <t>- tipka za ponovni vklop tarifnega odklopnika, zaščite IP66</t>
  </si>
  <si>
    <t>skupaj</t>
  </si>
  <si>
    <r>
      <t>Kabel NAYY-J 4x70 + 2,5 mm</t>
    </r>
    <r>
      <rPr>
        <vertAlign val="superscript"/>
        <sz val="10"/>
        <rFont val="Arial"/>
        <family val="2"/>
        <charset val="238"/>
      </rPr>
      <t>2</t>
    </r>
    <r>
      <rPr>
        <sz val="10"/>
        <rFont val="Arial"/>
        <family val="2"/>
        <charset val="238"/>
      </rPr>
      <t xml:space="preserve"> uvlečen v kabelsko kanalizacijo</t>
    </r>
  </si>
  <si>
    <r>
      <t>Odcep iz samonosnega kabelskega snopa tipa X00/0-A 3x70+71,5 mm</t>
    </r>
    <r>
      <rPr>
        <vertAlign val="superscript"/>
        <sz val="10"/>
        <rFont val="Arial"/>
        <family val="2"/>
        <charset val="238"/>
      </rPr>
      <t>2</t>
    </r>
    <r>
      <rPr>
        <sz val="10"/>
        <rFont val="Arial"/>
        <family val="2"/>
        <charset val="238"/>
      </rPr>
      <t xml:space="preserve"> na zemeljski kabel tipa  NAYY-J 4x70 + 2,5 mm</t>
    </r>
    <r>
      <rPr>
        <vertAlign val="superscript"/>
        <sz val="10"/>
        <rFont val="Arial"/>
        <family val="2"/>
        <charset val="238"/>
      </rPr>
      <t>2</t>
    </r>
    <r>
      <rPr>
        <sz val="10"/>
        <rFont val="Arial"/>
        <family val="2"/>
        <charset val="238"/>
      </rPr>
      <t xml:space="preserve">, s štirimi izolacijskimi prebodnimi konektorji, kot npr. Raychem KZ4-150, toplokrčnim razcepiščem kot npr. Raychem 502K046/S,  in enim toplokrčnim zaključnim čepom za neizkoriščeno žilo, kot npr. Raychem 102L011-R05/S, kabelske vezice, izveden s pomočjo avtodvigala (hiab s košaro) </t>
    </r>
  </si>
  <si>
    <r>
      <t>Odvodniki prenapetosti kot npr. PROTEC AQ 40, I</t>
    </r>
    <r>
      <rPr>
        <vertAlign val="subscript"/>
        <sz val="10"/>
        <rFont val="Arial"/>
        <family val="2"/>
        <charset val="238"/>
      </rPr>
      <t>n</t>
    </r>
    <r>
      <rPr>
        <sz val="10"/>
        <rFont val="Arial"/>
        <family val="2"/>
        <charset val="238"/>
      </rPr>
      <t>(8/20)= 20 kA (Iskra zaščite) za zaščito NN omrežja pred prenapetostmi pri prehodu iz nadzemnega v zemeljski kabelski vod</t>
    </r>
  </si>
  <si>
    <r>
      <t>Vodnik H07V-K 25 mm</t>
    </r>
    <r>
      <rPr>
        <vertAlign val="superscript"/>
        <sz val="10"/>
        <rFont val="Arial"/>
        <family val="2"/>
        <charset val="238"/>
      </rPr>
      <t>2</t>
    </r>
    <r>
      <rPr>
        <sz val="10"/>
        <rFont val="Arial"/>
        <family val="2"/>
        <charset val="238"/>
      </rPr>
      <t xml:space="preserve"> dolžine cca 0,5 m za priključitev odvodnika prenapetosti na ozemljitveni vod, skupaj s kabelskim čeveljem Cu 25mm</t>
    </r>
    <r>
      <rPr>
        <vertAlign val="superscript"/>
        <sz val="10"/>
        <rFont val="Arial"/>
        <family val="2"/>
        <charset val="238"/>
      </rPr>
      <t xml:space="preserve">2 </t>
    </r>
    <r>
      <rPr>
        <sz val="10"/>
        <rFont val="Arial"/>
        <family val="2"/>
        <charset val="238"/>
      </rPr>
      <t>z</t>
    </r>
    <r>
      <rPr>
        <vertAlign val="superscript"/>
        <sz val="10"/>
        <rFont val="Arial"/>
        <family val="2"/>
        <charset val="238"/>
      </rPr>
      <t xml:space="preserve"> </t>
    </r>
    <r>
      <rPr>
        <sz val="10"/>
        <rFont val="Arial"/>
        <family val="2"/>
        <charset val="238"/>
      </rPr>
      <t>luknjo za ozemljitveni vijak ter izolacijski prebodni konektor kot npr. Raychem HEL-5005 za priklop vodnika na samonosni kabelski snop</t>
    </r>
  </si>
  <si>
    <r>
      <t>- prenapetostni zaščitni odvodnik 1. stopnje - varistor, I</t>
    </r>
    <r>
      <rPr>
        <vertAlign val="subscript"/>
        <sz val="10"/>
        <rFont val="Arial"/>
        <family val="2"/>
        <charset val="238"/>
      </rPr>
      <t>imp</t>
    </r>
    <r>
      <rPr>
        <sz val="10"/>
        <rFont val="Arial"/>
        <family val="2"/>
        <charset val="238"/>
      </rPr>
      <t xml:space="preserve"> (10/350)= 12,5 kA, I</t>
    </r>
    <r>
      <rPr>
        <vertAlign val="subscript"/>
        <sz val="10"/>
        <rFont val="Arial"/>
        <family val="2"/>
        <charset val="238"/>
      </rPr>
      <t>n</t>
    </r>
    <r>
      <rPr>
        <sz val="10"/>
        <rFont val="Arial"/>
        <family val="2"/>
        <charset val="238"/>
      </rPr>
      <t xml:space="preserve"> (8/20)= 25 kA, I</t>
    </r>
    <r>
      <rPr>
        <vertAlign val="subscript"/>
        <sz val="10"/>
        <rFont val="Arial"/>
        <family val="2"/>
        <charset val="238"/>
      </rPr>
      <t>max</t>
    </r>
    <r>
      <rPr>
        <sz val="10"/>
        <rFont val="Arial"/>
        <family val="2"/>
        <charset val="238"/>
      </rPr>
      <t xml:space="preserve"> (8/20)= 60 kA, U</t>
    </r>
    <r>
      <rPr>
        <vertAlign val="subscript"/>
        <sz val="10"/>
        <rFont val="Arial"/>
        <family val="2"/>
        <charset val="238"/>
      </rPr>
      <t>c</t>
    </r>
    <r>
      <rPr>
        <sz val="10"/>
        <rFont val="Arial"/>
        <family val="2"/>
        <charset val="238"/>
      </rPr>
      <t>= 320V, U</t>
    </r>
    <r>
      <rPr>
        <vertAlign val="subscript"/>
        <sz val="10"/>
        <rFont val="Arial"/>
        <family val="2"/>
        <charset val="238"/>
      </rPr>
      <t>p</t>
    </r>
    <r>
      <rPr>
        <sz val="10"/>
        <rFont val="Arial"/>
        <family val="2"/>
        <charset val="238"/>
      </rPr>
      <t>= 1,5 kV, s prikazom stanja kot npr. PROTEC B2S (Iskra zaščite)</t>
    </r>
  </si>
  <si>
    <t>Obesna sponka z nosilcem kot npr. ES 71-1500  za obesno vpetje kabla X00/0-A 3x70+71,5+2x16 mm2 , skupaj z vijakom M16/300 mm za pritrditev na betonski drog, postavljena s pomočjo avtodvigala (hiab s košaro)</t>
  </si>
  <si>
    <r>
      <t>Kabelski čevelji za kabel NAYY-J 4x70 + 2,5 mm</t>
    </r>
    <r>
      <rPr>
        <vertAlign val="superscript"/>
        <sz val="10"/>
        <rFont val="Arial"/>
        <family val="2"/>
        <charset val="238"/>
      </rPr>
      <t xml:space="preserve">2 </t>
    </r>
    <r>
      <rPr>
        <sz val="10"/>
        <rFont val="Arial"/>
        <family val="2"/>
        <charset val="238"/>
      </rPr>
      <t>-  Al/Cu 70 mm</t>
    </r>
    <r>
      <rPr>
        <vertAlign val="superscript"/>
        <sz val="10"/>
        <rFont val="Arial"/>
        <family val="2"/>
        <charset val="238"/>
      </rPr>
      <t>2</t>
    </r>
    <r>
      <rPr>
        <sz val="10"/>
        <rFont val="Arial"/>
        <family val="2"/>
        <charset val="238"/>
      </rPr>
      <t>/</t>
    </r>
    <r>
      <rPr>
        <sz val="10"/>
        <rFont val="Symbol"/>
        <family val="1"/>
        <charset val="2"/>
      </rPr>
      <t>f</t>
    </r>
    <r>
      <rPr>
        <sz val="10"/>
        <rFont val="Arial"/>
        <family val="2"/>
        <charset val="238"/>
      </rPr>
      <t>10 mm,  štiri žilni kabelski končnik, toploskrčne cevi z lepilom za zaščito kabelskih čevljev, priklop kabla</t>
    </r>
  </si>
  <si>
    <r>
      <t>Finožilni kabel FG16OR16 5x6 mm</t>
    </r>
    <r>
      <rPr>
        <vertAlign val="superscript"/>
        <sz val="10"/>
        <rFont val="Arial"/>
        <family val="2"/>
        <charset val="238"/>
      </rPr>
      <t>2</t>
    </r>
    <r>
      <rPr>
        <sz val="10"/>
        <rFont val="Arial"/>
        <family val="2"/>
        <charset val="238"/>
      </rPr>
      <t xml:space="preserve"> uvlečen v kabelsko kanalizacijo</t>
    </r>
  </si>
  <si>
    <r>
      <t>Kabelski tulci za zaključek kabla FG16OR16 5x6 mm</t>
    </r>
    <r>
      <rPr>
        <vertAlign val="superscript"/>
        <sz val="10"/>
        <rFont val="Arial"/>
        <family val="2"/>
        <charset val="238"/>
      </rPr>
      <t>2</t>
    </r>
    <r>
      <rPr>
        <sz val="10"/>
        <rFont val="Arial"/>
        <family val="2"/>
        <charset val="238"/>
      </rPr>
      <t>,  toploskrčne cevi z lepilom za zaščito kabelskih tulcev, priklop kabla</t>
    </r>
  </si>
  <si>
    <t>- trifazni direktni elektronski števec delovne  energije, 400/230V, 5/100A, z vgrajenim tarifnim odklopnikom, LCD prikazovalnikom in PLC krmilnim modulom G3-PLC - krmili delovanje tarifnega odklopnika, ima vgrajeno interno uro s koledarjem za krmiljenje tarife, kot npr. ZMXi320CQU1L1D3.21 S4 (Landis@Gyr)</t>
  </si>
  <si>
    <t>P.M.O ČN</t>
  </si>
  <si>
    <t>Betonski drog višine 9 m  - kot npr. K9 - postavljen z avtodvigalom (fiksiranje droga z  zasipanjem reže med cevjo in drogom z mokrim peskom granulacije do 4 mm, vgradnja zatesnilnega venca iz cementne malte, med stebrom in betonsko cevjo po niveliranju in utrditvi kandelabra - temelj zaključimo z dobetoniranjem in vrh, ki gleda iz zemlje, zalikamo v blagem nagibu - zajeto v zemeljskih delih), pritrditev ozemljitvenega valjanca na ozemljitveno sponko droga - drog mora biti nameščen v temelj z dvigovanjem in uporabo ustreznih dvigalnih naprav po navodilih proizvajalca</t>
  </si>
  <si>
    <t>Priključno merilna omarica  P.M.O. ČN - tipska stenska kabelska omarica iz nerjaveče pločevine, dimenzij (šxvxg): 450 x 900 x 200 mm (stopnja IP zaščite na prah in vodo je IP54, stopnja odpornosti na udarce pa je IK08), pritrjena na betonski drog K9 z dvema objemkama iz Rf traku z zatezno sponko in ustreznima nosilcema, z enokapno strehico,  razdeljena na priključni in merilni del, merilni del je opremljen z okencem s pogledom na števec, števčno ploščo, PEN zbiralko z izolatorji, vrata opremljena s  ključavnico elektro distribucije, vanjo se vgradi sledeča oprema:</t>
  </si>
  <si>
    <t>Električne meritve zaščite proti električnemu udaru in ozemljitev z izdelavo merilnega poročila, merilec mora imeti opralvljen izpit Preglednik manj zahtevnih (zahtevnih) električnih inštalacij in inštalacij zaščite pred delovanjem strele, meritve morajo biti narejene v prisotnosti odgovornega nadzornika električnih instalacij in opreme - merilec mora biti prisoten pri gradnji v vseh gradbenih fazah!</t>
  </si>
  <si>
    <t>- strojni in deloma ročni izkop jame dimenzij (axbxg): 0,7 x 0,3 x 1,0 m v terenu III. do VI. ktg. (80% v terenu III. do IV. in 20% v terenu V. do VI. ktg.)</t>
  </si>
  <si>
    <t>- izdelava opaža sten in demontaža opaža po betoniranju</t>
  </si>
  <si>
    <t>- dobava in vgradnja aramturnega železa (mreže in palice ustreznih profilov)</t>
  </si>
  <si>
    <t>- dobava in vgradnja sidrnega vijaka za pritrditev omare na temelj, dimenzije M12 x 250 x 80 mm</t>
  </si>
  <si>
    <t>- zasipnje sten okoli jaška s tamponskim gramozom in delno z izkopanim materialom, utrjevanje po slojih 20cm, finalno planiranje</t>
  </si>
  <si>
    <r>
      <t>- izdelava podlage s podložnim betonom C12/15, prereza 0,1m</t>
    </r>
    <r>
      <rPr>
        <vertAlign val="superscript"/>
        <sz val="10"/>
        <rFont val="Arial"/>
        <family val="2"/>
        <charset val="238"/>
      </rPr>
      <t>3</t>
    </r>
    <r>
      <rPr>
        <sz val="10"/>
        <rFont val="Arial"/>
        <family val="2"/>
        <charset val="238"/>
      </rPr>
      <t>/m</t>
    </r>
    <r>
      <rPr>
        <vertAlign val="superscript"/>
        <sz val="10"/>
        <rFont val="Arial"/>
        <family val="2"/>
        <charset val="238"/>
      </rPr>
      <t>2</t>
    </r>
    <r>
      <rPr>
        <sz val="10"/>
        <rFont val="Arial"/>
        <family val="2"/>
        <charset val="238"/>
      </rPr>
      <t>, v debelini 10 cm</t>
    </r>
  </si>
  <si>
    <r>
      <t>- dobava in vgradnja betona C25/30, prereza 0,2 m</t>
    </r>
    <r>
      <rPr>
        <vertAlign val="superscript"/>
        <sz val="10"/>
        <rFont val="Arial"/>
        <family val="2"/>
        <charset val="238"/>
      </rPr>
      <t>3</t>
    </r>
    <r>
      <rPr>
        <sz val="10"/>
        <rFont val="Arial"/>
        <family val="2"/>
        <charset val="238"/>
      </rPr>
      <t>/m</t>
    </r>
    <r>
      <rPr>
        <vertAlign val="superscript"/>
        <sz val="10"/>
        <rFont val="Arial"/>
        <family val="2"/>
        <charset val="238"/>
      </rPr>
      <t>2</t>
    </r>
    <r>
      <rPr>
        <sz val="10"/>
        <rFont val="Arial"/>
        <family val="2"/>
        <charset val="238"/>
      </rPr>
      <t xml:space="preserve">, v temelj dimenzij (axbxh): 0,7 x 0,3 x 1,5 m </t>
    </r>
  </si>
  <si>
    <t>- dobava in vgradnjastigmaflex cevi  f110 mm dolžine 1,5 m, za uvod kablov v omarico</t>
  </si>
  <si>
    <t>Temelj za omaro R-ČN</t>
  </si>
  <si>
    <t>Izdelava temelja za omaro R-ČN (količine za izdelavo enega temelja)</t>
  </si>
  <si>
    <t>Pocinkan valjanec FeZn 25x4mm položen v kabelski rov</t>
  </si>
  <si>
    <t>NN PRIKLJUČEK SKUPAJ=</t>
  </si>
  <si>
    <t xml:space="preserve">REKAPITULACIJA </t>
  </si>
  <si>
    <t>NN PRIKLJUČEK</t>
  </si>
  <si>
    <t xml:space="preserve">Prevezava kanalizacijskih priključkom na novo kanalizacijo komplet z spojkami in tesnili, dolžina cevi do 10m, z napravo odprtine PVC cev SN8 do DN 160. </t>
  </si>
  <si>
    <t xml:space="preserve">Dobava in montaža kaskadnega revizijskega jaška iz PE materiala 1000 notranjega premera ID 1000 izdelani v skladu s standardom prEN 13598-2.
Jašek sestavljajo naslednji elementi ki se lahko medsebojno sestavljajo s tesnili,se varijo ali so izdelani v enem kosu (kompaktna izvedba)!
-Dno jaška z muldo z enim iztokom DN500 in vtokom DN500 (s kaskado 0,5m).
-Obroči  za telo jaška.
-Konus jaška z vstopno odprtino DN 625 in litiželeznim pokrovom DN600 nosilnosti 400kN.
Vstopni priključki v dno jaška in dodatni priključki v telo jaška se izdelajo z vstopnimi tesnili za gladke cevi.Za ostale cevi je potrebno upoštevati prehodne kose. 
Vsi elementi jaška imajo debelino stene s=12 mm in so izdelani iz enakega materiala. kot npr.: proizvajalec ROTO
</t>
  </si>
  <si>
    <t>Zakoličba trase vodovoda z niveliranjem.</t>
  </si>
  <si>
    <t>Izdelava in postavitev gradbenih profilov.</t>
  </si>
  <si>
    <r>
      <t xml:space="preserve">Zavarovanje prometa med gradnjo, pridobitev dovoljenja za cestno zaporo, z ureditvijo prometnega režima v času gradnje (obvestilo, zavarovanje gradbene jame in gradbišča, postavitev prometne signalizacije, postavitev zaščitne ograje, premostivenih objektov za prešce in ostali promet). Po končanih delih odstraniti prometno signalizacijo in vzpostaviti prometni režim v prvotno stanje. </t>
    </r>
    <r>
      <rPr>
        <b/>
        <sz val="10"/>
        <rFont val="Arial"/>
        <family val="2"/>
        <charset val="238"/>
      </rPr>
      <t>(Opomba: upoštevano pri izgradnji fekalne kanalizacije)!</t>
    </r>
  </si>
  <si>
    <r>
      <t xml:space="preserve">Geomehanski nadzor (obisk s poročilom). </t>
    </r>
    <r>
      <rPr>
        <b/>
        <sz val="10"/>
        <rFont val="Arial"/>
        <family val="2"/>
        <charset val="238"/>
      </rPr>
      <t>Opomba: upoštevano pri izgradnji fekalne kanalizacije!</t>
    </r>
  </si>
  <si>
    <r>
      <t xml:space="preserve">Strojni in deloma ročni izkop jarkov za  vodovod v materilalu V.-VI ktg, širine do 1,0m, globine do 1,5 m, naklon brežin 90° z nakladanjem na prevozno sredstvo, odvozom na krajevno deponijo oddaljeno </t>
    </r>
    <r>
      <rPr>
        <b/>
        <sz val="10"/>
        <rFont val="Arial"/>
        <family val="2"/>
        <charset val="238"/>
      </rPr>
      <t>do 10km,</t>
    </r>
    <r>
      <rPr>
        <sz val="10"/>
        <rFont val="Arial"/>
        <family val="2"/>
        <charset val="238"/>
      </rPr>
      <t xml:space="preserve"> komplet z ravnanjen materiala v deponiji in plačilom takse. </t>
    </r>
    <r>
      <rPr>
        <b/>
        <sz val="10"/>
        <rFont val="Arial"/>
        <family val="2"/>
        <charset val="238"/>
      </rPr>
      <t>Opomba: upoštevano pri izgradnji fekalne kanalizacije!</t>
    </r>
  </si>
  <si>
    <r>
      <t xml:space="preserve">Strojni in deloma ročni izkop jarkov za  vodovod v materilalu IV. ktg, širine do 1,0m, globine do 1,5 m, naklon brežin 75° z odmetom 1,0m od roba izkopa. </t>
    </r>
    <r>
      <rPr>
        <b/>
        <sz val="10"/>
        <rFont val="Arial"/>
        <family val="2"/>
        <charset val="238"/>
      </rPr>
      <t>Opomba: upoštevano pri izgradnji fekalne kanalizacije!</t>
    </r>
  </si>
  <si>
    <r>
      <t xml:space="preserve">Strojni in deloma ročni izkop jarkov vodovodnih priključkov na vodovod v materilalu III.-IV. ktg, širine do 1,0m, globine do 1,2 m, naklon brežin 75° z nakladanjem na prevozno sredstvo, odvozom na krajevno deponijo oddaljeno </t>
    </r>
    <r>
      <rPr>
        <b/>
        <sz val="10"/>
        <rFont val="Arial"/>
        <family val="2"/>
        <charset val="238"/>
      </rPr>
      <t>do 10km,</t>
    </r>
    <r>
      <rPr>
        <sz val="10"/>
        <rFont val="Arial"/>
        <family val="2"/>
        <charset val="238"/>
      </rPr>
      <t xml:space="preserve"> komplet z ravnanjen materiala v deponiji. </t>
    </r>
    <r>
      <rPr>
        <b/>
        <sz val="10"/>
        <rFont val="Arial"/>
        <family val="2"/>
        <charset val="238"/>
      </rPr>
      <t>Opomba: upoštevano pri izgradnji fekalne kanalizacije!</t>
    </r>
  </si>
  <si>
    <r>
      <t xml:space="preserve">Strojni in deloma ročni izkop za vodovodne jaške v materilalu III.-IV. ktg, med varovalnim opažem , globine od 2.0 do 4.0m, naklon brežin 90° z odvozom materiala na krajevno deponijo oddaljeno </t>
    </r>
    <r>
      <rPr>
        <b/>
        <sz val="10"/>
        <rFont val="Arial"/>
        <family val="2"/>
        <charset val="238"/>
      </rPr>
      <t>do 10km</t>
    </r>
    <r>
      <rPr>
        <sz val="10"/>
        <rFont val="Arial"/>
        <family val="2"/>
        <charset val="238"/>
      </rPr>
      <t xml:space="preserve">, komplet z ravnanjen materiala v deponiji.  Vključno s pripravo, montažo in demontažo varovalnega opaža. Izbira materiala po presoji izvajalca. </t>
    </r>
    <r>
      <rPr>
        <b/>
        <sz val="10"/>
        <rFont val="Arial"/>
        <family val="2"/>
        <charset val="238"/>
      </rPr>
      <t>Opomba: upoštevano pri izgradnji fekalne kanalizacije!</t>
    </r>
  </si>
  <si>
    <r>
      <t xml:space="preserve">Strojni in deloma ročni izkop za vodovodne jaške hišnih priključkov v materilalu III.-IV. ktg, globine do 2m, naklon brežin 75° z nakladanjem in odvozom na deponijo </t>
    </r>
    <r>
      <rPr>
        <b/>
        <sz val="10"/>
        <rFont val="Arial"/>
        <family val="2"/>
        <charset val="238"/>
      </rPr>
      <t>do 10km</t>
    </r>
    <r>
      <rPr>
        <sz val="10"/>
        <rFont val="Arial"/>
        <family val="2"/>
        <charset val="238"/>
      </rPr>
      <t xml:space="preserve">. </t>
    </r>
    <r>
      <rPr>
        <b/>
        <sz val="10"/>
        <rFont val="Arial"/>
        <family val="2"/>
        <charset val="238"/>
      </rPr>
      <t>Opomba: upoštevano pri izgradnji fekalne kanalizacije!</t>
    </r>
  </si>
  <si>
    <r>
      <t xml:space="preserve">Ročni izkop zemljine III. in IV. ktg. na križanjih z ostalimi komunalnimi vodi  z odmetom na rob gradbene jame. </t>
    </r>
    <r>
      <rPr>
        <b/>
        <sz val="10"/>
        <rFont val="Arial"/>
        <family val="2"/>
        <charset val="238"/>
      </rPr>
      <t>Opomba: upoštevano pri izgradnji fekalne kanalizacije!</t>
    </r>
  </si>
  <si>
    <r>
      <t xml:space="preserve">Planiranje dna vodovodnega jarka s točnostjo +/- 3 cm po projektiranem padcu. </t>
    </r>
    <r>
      <rPr>
        <b/>
        <sz val="10"/>
        <rFont val="Arial"/>
        <family val="2"/>
        <charset val="238"/>
      </rPr>
      <t>Opomba: upoštevano pri izgradnji fekalne kanalizacije!</t>
    </r>
  </si>
  <si>
    <r>
      <t xml:space="preserve">Planiranje dna jarka  vodovodnega priključka s točnostjo +/-3cm. </t>
    </r>
    <r>
      <rPr>
        <b/>
        <sz val="10"/>
        <rFont val="Arial"/>
        <family val="2"/>
        <charset val="238"/>
      </rPr>
      <t xml:space="preserve">Opomba: upoštevano pri izgradnji fekalne kanalizacije!  </t>
    </r>
    <r>
      <rPr>
        <sz val="10"/>
        <rFont val="Arial"/>
        <family val="2"/>
        <charset val="238"/>
      </rPr>
      <t xml:space="preserve">               </t>
    </r>
  </si>
  <si>
    <r>
      <t xml:space="preserve">Dobava in vgradnja drobljenca 0/4 mm za posteljico in obsip kanalizacijskih cevi do višine 30 cm nad temenom cevi, s planiranjem in strojnim utrjevanjem do 95 % po standardnem Prokterjevem postopku. Natančnost izdelave posteljice je +/- 1 cm. </t>
    </r>
    <r>
      <rPr>
        <b/>
        <sz val="10"/>
        <rFont val="Arial"/>
        <family val="2"/>
        <charset val="238"/>
      </rPr>
      <t>Opomba: upoštevano pri izgradnji fekalne kanalizacije!</t>
    </r>
  </si>
  <si>
    <r>
      <t xml:space="preserve">Dobava in vgradnja drobljenca 0/4 mm za posteljico in obsip kanalizacijskih cevi hišnih priključkov do višine 30 cm nad temenom cevi, s planiranjem in strojnim utrjevanjem do 95 % po standardnem Prokterjevem postopku. Natančnost izdelave posteljice je +/- 1 cm. </t>
    </r>
    <r>
      <rPr>
        <b/>
        <sz val="10"/>
        <rFont val="Arial"/>
        <family val="2"/>
        <charset val="238"/>
      </rPr>
      <t>Opomba: upoštevano pri izgradnji fekalne kanalizacije!</t>
    </r>
  </si>
  <si>
    <r>
      <t xml:space="preserve">Nabava,obsip in zasip  vodovodnih jaškov z tamponom deb. 0/32mm ter komprimiranje v plasteh po 15cm. </t>
    </r>
    <r>
      <rPr>
        <b/>
        <sz val="10"/>
        <rFont val="Arial"/>
        <family val="2"/>
        <charset val="238"/>
      </rPr>
      <t>Opomba: upoštevano pri izgradnji fekalne kanalizacije!</t>
    </r>
  </si>
  <si>
    <r>
      <t xml:space="preserve">Nabava,obsip in zasip  vodovodnih jaškov hišnih priključkov in jarka z z tamponom deb. 8-16mm ter komprimiranje v plasteh po 15cm. </t>
    </r>
    <r>
      <rPr>
        <b/>
        <sz val="10"/>
        <rFont val="Arial"/>
        <family val="2"/>
        <charset val="238"/>
      </rPr>
      <t>Opomba: upoštevano pri izgradnji fekalne kanalizacije!</t>
    </r>
  </si>
  <si>
    <r>
      <t xml:space="preserve">Zasip jarka  vodovoda  z tamponskim drobljencem iz kamnine 0/32mm, ter komprimiranje v plasteh po 20cm. </t>
    </r>
    <r>
      <rPr>
        <b/>
        <sz val="10"/>
        <rFont val="Arial"/>
        <family val="2"/>
        <charset val="238"/>
      </rPr>
      <t>Opomba: upoštevano pri izgradnji fekalne kanalizacije!</t>
    </r>
  </si>
  <si>
    <r>
      <t xml:space="preserve">Zasip jarka vodovodnih priključkov z tamponskim drobljencem iz kamnine 0/32mm, ter komprimiranje v plasteh po 20cm. </t>
    </r>
    <r>
      <rPr>
        <b/>
        <sz val="10"/>
        <rFont val="Arial"/>
        <family val="2"/>
        <charset val="238"/>
      </rPr>
      <t xml:space="preserve">Opomba: upoštevano pri izgradnji fekalne kanalizacije! </t>
    </r>
  </si>
  <si>
    <r>
      <t xml:space="preserve">Zasipavanje vodovodnega jarka z izkopanim materialom, skupaj z dovozom materiala iz začasne deponije, s komprimiranjem v slojih po 20 cm. </t>
    </r>
    <r>
      <rPr>
        <b/>
        <sz val="10"/>
        <rFont val="Arial"/>
        <family val="2"/>
        <charset val="238"/>
      </rPr>
      <t>Opomba: upoštevano pri izgradnji fekalne kanalizacije!</t>
    </r>
  </si>
  <si>
    <r>
      <t xml:space="preserve">Nakladanje odvečnega materilala in odvoz na krajevno deponijo oodaljeno do 10km, komplet z plačilom takse. </t>
    </r>
    <r>
      <rPr>
        <b/>
        <sz val="10"/>
        <rFont val="Arial"/>
        <family val="2"/>
        <charset val="238"/>
      </rPr>
      <t>Opomba: upoštevano pri izgradnji fekalne kanalizacije!</t>
    </r>
  </si>
  <si>
    <t xml:space="preserve">Dobava in montaža polietilenskih cevi Ø25/DN20 za izvedbo priključka MČN Prilesje; PE80, SDR7,4 za PN12,5 bar po standardu SIST EN 12201, v zaščitni cevi Duolight DN90, komplet s tlačnimi spojkami iz medenine za PE cevi.
Tlačne spojke so iz medenine, tesnenje O-ring. Spojke morajo imeti dvojno tesnenje-dve gumici ter morajo biti hitro montažne izvedbe. Narejen morajo biti v skladu s EN 12165. Podobno kot proizvajalec npr. G.F.Giovannini Furio, Georg Fischer. </t>
  </si>
  <si>
    <t>Dobava in montaža PVC cevi DN160 za zaščito cevovoda skupaj s tesnilnim in montažnim materialom.</t>
  </si>
  <si>
    <t>Dobava in montaža glavnega krogličnega ventila v vodomernem jašku, ventil mora imet luknjo za plombirat. (Podobno kot proizvajalec npr. GREINER)
DN 20</t>
  </si>
  <si>
    <t>Dobava in montaža vzmetnega reduktorja tlaka DN20/PN16 za vstopni tlak 3bar in izstopni tlak 3bar pri KČN Prilesje, skupaj s tesnilnim in montažnim materialom.</t>
  </si>
  <si>
    <t>4.14.</t>
  </si>
  <si>
    <t>Najem avtodvigala nosilnosti 10 ton za polaganje prefabriciranih bazenov, komplet z vso potrebno opremo ter upravljalcem dvigala, skupaj s dvigala transportom do gradbisca.</t>
  </si>
  <si>
    <t xml:space="preserve">Izdelava revizijskih jaškov iz betonskih cevi DN 600 z betonskim temeljem, oblikovanjem mulde, izdelavo priključkov za cevi in AB nosilcem pokrova. Dobava in montaža okroglega LTŽ pokrova DN600 nosilnosti 400 kN, s protihrupnim polietilenskim vložkom, komplet z izdelavo AB venca. H do 1,2m1. Za odvod meteorne vode iz strešnih površin.
</t>
  </si>
  <si>
    <t>Nabava in montaža plastificirane žične ograje, višine 200cm z vsem potrebnim materialom, gradbenimi deli (izkop za temelje iz C16/20, globine 50cm) ter trasportnimi stroški.</t>
  </si>
  <si>
    <t>komplet.</t>
  </si>
  <si>
    <t>Dobava in vgradnja betona C25/30 XC4, XD3, XF4, PV-II v  AB zid, deb. 20 cm, komplet z vsemi potrebnimi deli.</t>
  </si>
  <si>
    <t>DN500</t>
  </si>
  <si>
    <t>Dobava in vgradnja PE rezervoarja za blado volumna V=10m3, vključno z črpalko LOWARA DOMO 10VX,  komplet z izdelavo podložnega betona in s sidranjem rezervoarja, s spojnim in pritrdilnim  materialom.</t>
  </si>
  <si>
    <t>ali ekvivalentno:_________________________________</t>
  </si>
  <si>
    <t>(1.faza do RJ F.18)</t>
  </si>
  <si>
    <t>ČISTILNA NAPRAVA PRILESJE PRI PLAVAH</t>
  </si>
  <si>
    <t>ČISTILNA NAPRAVA PRILESJE 100PE</t>
  </si>
  <si>
    <t>KČN 100PE</t>
  </si>
  <si>
    <t xml:space="preserve">Dobava in montaža: grobe grablje ročne dim.: 1,6m x 0,6m x 1,2m - betonsko korito C20/25, z segmentnim pokrovom in rešetko - material nerjavno jeklo, razmik 50 mm , vključno z grabljami- ročico in odcejalno pločevino za odvodnjavanje mehanskih delcev. Za dovodno cev DN250. </t>
  </si>
  <si>
    <r>
      <t>Funkcionalna celota -  električne inštalacije in električna oprema za tehnologijo ČN Prilesje, za avtonomno delovanje tehnologije in doseganje predpisanih parametrov.
Postavka zajema dobavo in izvedbo celovitega elektro sklopa za avtonomno delovanje tehnologije ČN Prilesje, vključno s KRMILNIKOM TEHNOLOGIJE, ki mora:
- imeti lokalni operaterski zaslon 
- imeti izdelane programske aplikacije za avtonomno delovanje  ter vzpostavljeno upravljanje tehnološkega sklopa ČN preko lokalnega operaterskega zaslona,
- krmilnik mora imeti možnost posredovanja podatkov o stanju in delovanju preko GSM modula.</t>
    </r>
    <r>
      <rPr>
        <sz val="10"/>
        <color rgb="FFFF0000"/>
        <rFont val="Arial"/>
        <family val="2"/>
        <charset val="238"/>
      </rPr>
      <t xml:space="preserve"> </t>
    </r>
    <r>
      <rPr>
        <sz val="10"/>
        <rFont val="Arial"/>
        <family val="2"/>
        <charset val="238"/>
      </rPr>
      <t xml:space="preserve">
Postavka zajema: 
- Dobavo izdelanih elektro razdelilcev, z vgrajeno potrebno krmilno, stikalno in ostalo elektro opremo, 
- Komplet z montažo, ožičenjem, priklopom na lokaciji, ustreznimi certifikati in atesti ter preizkus, enopolna shema elektro razdelilcev,
</t>
    </r>
  </si>
  <si>
    <r>
      <t xml:space="preserve">Strojni in deloma ročni izkop jarkov za  kanalizacijo v materilalu III.-V. ktg,  med varovalnim opažem, širine do 1,5m, globine do 1,5m, naklon brežin 90°, z odvozom materiala na krajevno deponijo oddaljeno do 10km, komplet z ravnanjen materiala v deponiji.  Vključno s pripravo, montažo in demontažo varovalnega opaža. Izbira materiala po presoji izvajalca. </t>
    </r>
    <r>
      <rPr>
        <b/>
        <sz val="10"/>
        <rFont val="Arial"/>
        <family val="2"/>
        <charset val="238"/>
      </rPr>
      <t>Varovanje vertikalnega izkopa z prefabriciranim opažem.</t>
    </r>
  </si>
  <si>
    <r>
      <t xml:space="preserve">Strojni in deloma ročni izkop jarkov za  kanalizacijo v materilalu III.-IV. ktg,  med varovalnim opažem, širine do 1,5m, globine do 1,5m, naklon brežin 90°, z odvozom materiala na krajevno deponijo oddaljeno do 10km, komplet z ravnanjen materiala v deponiji.  Vključno s pripravo, montažo in demontažo varovalnega opaža. Izbira materiala po presoji izvajalca. </t>
    </r>
    <r>
      <rPr>
        <b/>
        <sz val="10"/>
        <rFont val="Arial"/>
        <family val="2"/>
        <charset val="238"/>
      </rPr>
      <t>Varovanje vertikalnega izkopa z prefabriciranim opažem.</t>
    </r>
  </si>
  <si>
    <t>- Izdelava programskih aplikacij za tehnološki sklop ČN - krmilno opremo ter operaterski zaslon,
- Testiranje delovanja na terenu, skupaj z ostalimi izvajalci,
- Zagon, 
- Šolanje uporabnika z izdelavo uporabniški navodil za predmetni sklop,
- Poskusno obratovanje in zagotavljanje funkcionalnih in parametrov  zahtev za čistilno napravo (OQ, PQ),
- Priklop UV dezinfekcije, puhala, črpalk, strojnih finih grabelj.</t>
  </si>
  <si>
    <r>
      <t xml:space="preserve">Strojni in deloma ročni izkop jarkov za  vodovod v materilalu V.-VI. ktg,  med varovalnim opažem, širine do 2.0m, globine od 2.0 do 4.0m, naklon brežin 90°, z odvozom materiala na krajevno deponijo oddaljeno </t>
    </r>
    <r>
      <rPr>
        <b/>
        <sz val="10"/>
        <rFont val="Arial"/>
        <family val="2"/>
        <charset val="238"/>
      </rPr>
      <t>do</t>
    </r>
    <r>
      <rPr>
        <sz val="10"/>
        <rFont val="Arial"/>
        <family val="2"/>
        <charset val="238"/>
      </rPr>
      <t xml:space="preserve"> </t>
    </r>
    <r>
      <rPr>
        <b/>
        <sz val="10"/>
        <rFont val="Arial"/>
        <family val="2"/>
        <charset val="238"/>
      </rPr>
      <t>10km</t>
    </r>
    <r>
      <rPr>
        <sz val="10"/>
        <rFont val="Arial"/>
        <family val="2"/>
        <charset val="238"/>
      </rPr>
      <t xml:space="preserve">, komplet z ravnanjen materiala v deponiji.  Vključno s pripravo, montažo in demontažo varovalnega opaža. Izbira materiala po presoji izvajalca. Varovanje vertikalnega izkopa z prefabriciranim opažem. </t>
    </r>
    <r>
      <rPr>
        <b/>
        <sz val="10"/>
        <color theme="1"/>
        <rFont val="Arial"/>
        <family val="2"/>
        <charset val="238"/>
      </rPr>
      <t>Opomba: upoštevano pri izgradnji fekalne kanalizacije!</t>
    </r>
  </si>
  <si>
    <r>
      <t xml:space="preserve">Dobava in vgradnja čistilne naprave s sistemom z razpršeno biomaso kot npr.: SBR kapacitete 100 (PE) populacijskih ekvivalentov za komunalno odpadno vodo tipa: ČN 100PE SBR ali ekvivalent. Čistilna naprava mora biti izvedena v prefabriciranih horizontalnih PP bazenih iz polipropilena visoke gostote z sidrnimi ojačitvenimi rebri. Velikosti bazena 2400 x 5200, višine 3080mm. Volumen bazena znaša 27m3. Vključevati mora stopnje denitrifikacije, aeracije, nitrifikacije in naknadnega usedalnika. V bazenu na iztoku je vgrajena UV dezinfekcija.  Pregradne  stene med prekati z vsemi odrtinami  - 2 kos. Pregradne stene morajo biti v izvedbi, ki preprečujejo prehod. Naprava mora imeti vso potrebno INOX AISI 304 hidromehansko opremo za izvedbo. V kompletu z BC dela se dobavi ves potrebni vijačni in pritrdilni materjal. Sistem za vnos komprimiranega zraka v aerobne reaktorje. Talne mreže za vnos komprimiranega zraka ustrezne za BC reaktorje v izvedbi, ki preprečuje zamašitve. Vključno z odduhi talnih mrež ter potrebnimi ventili. Vsi cevovodi se izvedejo iz AISI 304 in PVC-U korozivno odporne plastike.
</t>
    </r>
    <r>
      <rPr>
        <b/>
        <sz val="10"/>
        <rFont val="Arial"/>
        <family val="2"/>
        <charset val="238"/>
      </rPr>
      <t>Komplet s UV dezinfekcijo iztok voden v reko Sočo!</t>
    </r>
    <r>
      <rPr>
        <sz val="10"/>
        <rFont val="Arial"/>
        <family val="2"/>
        <charset val="238"/>
      </rPr>
      <t xml:space="preserve"> </t>
    </r>
    <r>
      <rPr>
        <b/>
        <sz val="10"/>
        <rFont val="Arial"/>
        <family val="2"/>
        <charset val="238"/>
      </rPr>
      <t>Dostaviti tehnične specifikacije ponujene opreme!</t>
    </r>
  </si>
  <si>
    <r>
      <t xml:space="preserve">Puhala za vnos komprimiranega zraka. </t>
    </r>
    <r>
      <rPr>
        <sz val="10"/>
        <rFont val="Arial"/>
        <family val="2"/>
        <charset val="238"/>
      </rPr>
      <t>Dobava in montaža puhala tipa  30 DH ali ekvivalent
karakteristik: pretok (Q): 20 m3/h, diferencialni tlak (p): 250 mbar, inštalirana moč (P): 1.52 kW, teža: 49,5 kg, glasnost: 73,9 dB, priključek: DN50, varnostni ventil: DN65, protipovratni ventil: DN65, sesalni filter, komplet s tesnilnim in vijačnim materialom.</t>
    </r>
  </si>
  <si>
    <r>
      <t xml:space="preserve">OPOMBE:                                                                                                                              
</t>
    </r>
    <r>
      <rPr>
        <sz val="10"/>
        <rFont val="Arial"/>
        <family val="2"/>
        <charset val="238"/>
      </rPr>
      <t xml:space="preserve">V vseh postavkah je potrebno upoštevati:
- transportne stroške,
- manipulativne stroške,
- pomožna gradbena dela.
- stroške pripravljalnih in zaključnih del!
- vse mere je potrebno preveriti na licu mesta in prilagoditi izvedbo dejanskemu stanju.
- za vse netipske elemente morajo biti izdelane delavniške risbe, katere mora pred izvedbo pregledati in potrditi projektant.
- v primeru, da se ponujena oprema razlikuje od predlagane v tem popisu, je potrebno ponuditi opremo z enakovrednimi oziroma boljšimi tehničnimi karakteristikami ter zraven ponudbe priložiti tehnične liste in kataloge.
- ponudnik izjavlja, da je preveril pravilnost nastavljenih formul in izračunavanja ponudbene cene!
- ponudnik s ponudbo izjavlja, da je pregledal projektno dokumentacijo, da je z njo v celoti seznanjen in se z njo strinja, da jo smatra kot logično in celovito ter da poseduje strokovno znanje, da bo dela izvedel skladno s projektnimi zahtevami in določili. 
- v ponudbi je potrebno zajeti dobavo in montažo vseh potrebnih materialov in opreme za pravilno delovanje sistemov, razen če v posamezni postavki ni drugače navedeno.
</t>
    </r>
    <r>
      <rPr>
        <b/>
        <sz val="10"/>
        <rFont val="Arial"/>
        <family val="2"/>
        <charset val="238"/>
      </rPr>
      <t>Priložiti tehnične specifikacije ponujene opreme!</t>
    </r>
  </si>
  <si>
    <r>
      <t xml:space="preserve">Opomba!  
</t>
    </r>
    <r>
      <rPr>
        <sz val="10"/>
        <rFont val="Arial"/>
        <family val="2"/>
        <charset val="238"/>
      </rPr>
      <t>Ponudnik izjavlja, da je preveril pravilnost nastavljenih formul in izračunavanja ponudbene cene!
Ponudnik s ponudbo izjavlja, da je pregledal projektno dokumentacijo, da je z njo v celoti seznanjen in se z njo strinja, da jo smatra kot logično in celovito ter da poseduje strokovno znanje, da bo dela izvedel skladno s projektnimi zahtevami in določili. V ponudbi je potrebno zajeti dobavo in montažo vseh potrebnih materialov in opreme za pravilno delovanje sistemov, razen če v posamezni postavki ni drugače navedeno.
Ponudnik mora pri oddaji ponudbe vkalkulirati razhrahljivosti materialov. Ponudnik je dolžan v enotno ceno postavk upoštevati tudi strošek črpanja vode iz gradbene jame. Dela izvesti skladno s tehnično specifikacijo za javne ceste TSC 08.512:2005</t>
    </r>
  </si>
  <si>
    <t>Opravljanje nadzora s strani upravljalca komunalnih vodov obračun po dejanskih stroških.</t>
  </si>
  <si>
    <t xml:space="preserve"> -ožičenje omarice, s kanali za ožičenje, prekrivnimi ploščami, montažnimi letvami, vrstnimi sponkami, napisnimi ploščicami opreme omarice in kablov, uvodnicami, pritrdilnim in ostalim drobnim materialom, izdelava troplne sheme, predajo dokumentacije, meritev in certifikatov za omarico.</t>
  </si>
  <si>
    <t>Izvajanje prvih meritev (2x) in poiskusnega obratovanja čistilne naprave v obdobju enega leta ter pridobitev uporabnega dovoljenja in uspešna primopredaja čistilne naprave upravljalcu. Vključuje upravljanje čistilne naprave v času poskusnega obratovanja in vse stroške (razen električne energije) za obratovanje ČN (odvoz blata in odpadkov iz grabelj).</t>
  </si>
  <si>
    <t>Geomehanski nadzor (obisk s poročilom).</t>
  </si>
  <si>
    <t>Izdelava geodetskega načrta izvedenega stanja z elaboratom KKN za vnos v kataster stavb in vnos v kataster stavb ter komunalnih naprav po zahtevah upravljavca.</t>
  </si>
  <si>
    <t>SKUPAJ A+B+C+D+E+F=</t>
  </si>
  <si>
    <t>KČN SBR 100PE SKUPAJ=</t>
  </si>
  <si>
    <t xml:space="preserve"> - v terenu V. ktg. - 40%</t>
  </si>
  <si>
    <t xml:space="preserve"> - v terenu III. ktg. - 40%</t>
  </si>
  <si>
    <t xml:space="preserve"> - v terenu V. ktg. - 30%</t>
  </si>
  <si>
    <t>Dobava in vgradnje zidane ali lesene izolirane omarice za puhala  dimenzij 1500 (d) x960 (š) x 1600 (h) mm, debelina izolacije (kamena volna s=50mm), skupaj z ravno streho. Kabina se položi na AB temeljno ploščo dimenziji 1800 (d) x 750 (š) x 750 (h) mm. Kabina je opremljena z enokrilnimi aluminijastimi vrati 1500x1000mm s prezračevalno rešetko 250x500mm.</t>
  </si>
  <si>
    <r>
      <t xml:space="preserve">Strojni izkop zgornjega ustroja dostopne poti v globini 50 cm. Dolžina ceste cca.: 120m in širine od 3 do 3,5m. Komplet z odvozom materiala na stalno deponijo oddaljeno </t>
    </r>
    <r>
      <rPr>
        <b/>
        <sz val="10"/>
        <color rgb="FF000000"/>
        <rFont val="Arial"/>
        <family val="2"/>
        <charset val="238"/>
      </rPr>
      <t xml:space="preserve">do </t>
    </r>
    <r>
      <rPr>
        <b/>
        <sz val="10"/>
        <rFont val="Arial"/>
        <family val="2"/>
        <charset val="238"/>
      </rPr>
      <t>10km</t>
    </r>
    <r>
      <rPr>
        <sz val="10"/>
        <color rgb="FF000000"/>
        <rFont val="Arial"/>
        <family val="2"/>
        <charset val="238"/>
      </rPr>
      <t>, komplet z ravnanjen materiala v deponiji in plačilom takse.</t>
    </r>
  </si>
  <si>
    <t>Izdelava geodetskega načrta izvedenega stanja z elaboratom za vnos v kataster in vnos v kataster stavb po zahtevah upravljavca.</t>
  </si>
  <si>
    <r>
      <t xml:space="preserve">Strojni izkop za pasovni temelj in AB zid v III. oz IV kat., z nakladanjem na transportno sredstvo in odvozom v začasno deponijo na razdalji do </t>
    </r>
    <r>
      <rPr>
        <b/>
        <sz val="10"/>
        <color rgb="FF000000"/>
        <rFont val="Arial"/>
        <family val="2"/>
        <charset val="238"/>
      </rPr>
      <t>10km</t>
    </r>
    <r>
      <rPr>
        <sz val="10"/>
        <color rgb="FF000000"/>
        <rFont val="Arial"/>
        <family val="2"/>
        <charset val="238"/>
      </rPr>
      <t>.</t>
    </r>
  </si>
  <si>
    <t>2.0.</t>
  </si>
  <si>
    <t>Zasipavanje z izkopanim materialom, skupaj z dovozom materiala iz začasne deponije, s komprimiranjem v slojih po 20 cm.</t>
  </si>
  <si>
    <t>- nakladanje in odvoz odvečnega materiala (merjeno v raščenem stanju) na deponijo oddaljeno do 10 km, vključno s stroški deponiranja</t>
  </si>
  <si>
    <t>- nakladanje in odvoz odvečnega materiala (merjeno v raščenem stanju) na deponijo oddaljeno do 20km, vključno s stroški deponiranja</t>
  </si>
  <si>
    <t>Odvoz odvečnega materiala (merjeno v raščenem stanju) na stalno deponijo oddaljeno do 20 km, vključno s stroški deponiranja in plačilom takse.</t>
  </si>
  <si>
    <r>
      <t xml:space="preserve">Strojno rezkanje asfalta  debeline do 10 cm z nakladanjem ruševin na prevozno sredstvo, odvozon ruševin na krajevno deponijooddaljeno do 10km, vklučno z stroški ravnanja z odpadki na deponiji. </t>
    </r>
    <r>
      <rPr>
        <b/>
        <sz val="10"/>
        <rFont val="Arial"/>
        <family val="2"/>
        <charset val="238"/>
      </rPr>
      <t>(Opomba: upoštevano pri izgradnji fekalne kanalizacije)!</t>
    </r>
  </si>
  <si>
    <r>
      <t xml:space="preserve">Rušenje tlakovanih površin (prane
plošče, tlakovci, porfido) z nakladanjem
in prevozom ruševin na krajevno
deponijo oddaljeno do 5 km, komplet z
plačilom takse. </t>
    </r>
    <r>
      <rPr>
        <b/>
        <sz val="10"/>
        <rFont val="Arial"/>
        <family val="2"/>
        <charset val="238"/>
      </rPr>
      <t>(Opomba: upoštevano pri izgradnji fekalne kanalizacije)!</t>
    </r>
  </si>
  <si>
    <r>
      <t xml:space="preserve">Prevezava priključka za ČN v vodomernih jaških, komplet s fitingi ter montažnim in tesnilnim materialom, </t>
    </r>
    <r>
      <rPr>
        <b/>
        <sz val="10"/>
        <rFont val="Arial"/>
        <family val="2"/>
        <charset val="238"/>
      </rPr>
      <t>izvaja upravljavec</t>
    </r>
    <r>
      <rPr>
        <sz val="10"/>
        <rFont val="Arial"/>
        <family val="2"/>
        <charset val="238"/>
      </rPr>
      <t>.</t>
    </r>
  </si>
  <si>
    <t>Dobava in montaža prefabriciranega vodomernega jaška dim 1m x 1m x 1m, komplet s podložnim betonom in litoželeznim pokrovom z napisom vodovod dim.: 600 x 600mm nosilnosti 250 kN. Vključno z pomožnim in pritrdilnim materialom.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</si>
</sst>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quot;_-;\-* #,##0.00\ &quot;€&quot;_-;_-* &quot;-&quot;??\ &quot;€&quot;_-;_-@_-"/>
    <numFmt numFmtId="164" formatCode="_-* #,##0.00\ &quot;SIT&quot;_-;\-* #,##0.00\ &quot;SIT&quot;_-;_-* &quot;-&quot;??\ &quot;SIT&quot;_-;_-@_-"/>
    <numFmt numFmtId="165" formatCode="_-* #,##0.00\ _S_I_T_-;\-* #,##0.00\ _S_I_T_-;_-* &quot;-&quot;??\ _S_I_T_-;_-@_-"/>
    <numFmt numFmtId="166" formatCode="&quot; &quot;#,##0.00&quot;     &quot;;&quot;-&quot;#,##0.00&quot;     &quot;;&quot; -&quot;00&quot;     &quot;;&quot; &quot;@&quot; &quot;"/>
    <numFmt numFmtId="167" formatCode="&quot; &quot;#,##0.00&quot; SIT &quot;;&quot;-&quot;#,##0.00&quot; SIT &quot;;&quot; -&quot;00&quot; SIT &quot;;&quot; &quot;@&quot; &quot;"/>
    <numFmt numFmtId="168" formatCode="&quot; &quot;#,##0.00&quot; &quot;[$€]&quot; &quot;;&quot;-&quot;#,##0.00&quot; &quot;[$€]&quot; &quot;;&quot; -&quot;00&quot; &quot;[$€]&quot; &quot;;&quot; &quot;@&quot; &quot;"/>
    <numFmt numFmtId="169" formatCode="&quot; $&quot;#,##0.00&quot; &quot;;&quot; $(&quot;#,##0.00&quot;)&quot;;&quot; $-&quot;00&quot; &quot;;&quot; &quot;@&quot; &quot;"/>
    <numFmt numFmtId="170" formatCode="&quot; $&quot;#,##0&quot; &quot;;&quot; $(&quot;#,##0&quot;)&quot;;&quot; $- &quot;;&quot; &quot;@&quot; &quot;"/>
    <numFmt numFmtId="171" formatCode="&quot; &quot;#,##0.00&quot; &quot;[$€-424]&quot; &quot;;&quot;-&quot;#,##0.00&quot; &quot;[$€-424]&quot; &quot;;&quot; -&quot;00&quot; &quot;[$€-424]&quot; &quot;;&quot; &quot;@&quot; &quot;"/>
    <numFmt numFmtId="172" formatCode="&quot; &quot;General"/>
    <numFmt numFmtId="173" formatCode="&quot; &quot;#,##0.00&quot;  SLT &quot;;&quot; &quot;#,##0.00&quot;- SLT &quot;;&quot; -&quot;00&quot;  SLT &quot;;&quot; &quot;@&quot; &quot;"/>
    <numFmt numFmtId="174" formatCode="&quot; &quot;#,##0.00&quot;      &quot;;&quot; &quot;#,##0.00&quot;-     &quot;;&quot; -&quot;00&quot;      &quot;;&quot; &quot;@&quot; &quot;"/>
    <numFmt numFmtId="175" formatCode="#,##0.00\ &quot;€&quot;"/>
    <numFmt numFmtId="176" formatCode="0.0"/>
  </numFmts>
  <fonts count="52">
    <font>
      <sz val="10"/>
      <color rgb="FF000000"/>
      <name val="Arial CE"/>
      <charset val="238"/>
    </font>
    <font>
      <sz val="10"/>
      <color rgb="FF000000"/>
      <name val="Arial CE"/>
      <charset val="238"/>
    </font>
    <font>
      <sz val="10"/>
      <color rgb="FF000000"/>
      <name val="SL Dutch"/>
      <charset val="238"/>
    </font>
    <font>
      <sz val="11"/>
      <color rgb="FF000000"/>
      <name val="Calibri"/>
      <family val="2"/>
      <charset val="238"/>
    </font>
    <font>
      <sz val="11"/>
      <color rgb="FFFFFFFF"/>
      <name val="Calibri"/>
      <family val="2"/>
      <charset val="238"/>
    </font>
    <font>
      <sz val="12"/>
      <color rgb="FF000000"/>
      <name val="Times New Roman"/>
      <family val="1"/>
      <charset val="238"/>
    </font>
    <font>
      <sz val="11"/>
      <color rgb="FF800080"/>
      <name val="Calibri"/>
      <family val="2"/>
      <charset val="238"/>
    </font>
    <font>
      <b/>
      <sz val="11"/>
      <color rgb="FFFF9900"/>
      <name val="Calibri"/>
      <family val="2"/>
      <charset val="238"/>
    </font>
    <font>
      <sz val="10"/>
      <color rgb="FFFFFFFF"/>
      <name val="Arial CE"/>
      <charset val="238"/>
    </font>
    <font>
      <b/>
      <sz val="11"/>
      <color rgb="FFFFFFFF"/>
      <name val="Calibri"/>
      <family val="2"/>
      <charset val="238"/>
    </font>
    <font>
      <sz val="11"/>
      <color rgb="FF008000"/>
      <name val="Calibri"/>
      <family val="2"/>
      <charset val="238"/>
    </font>
    <font>
      <i/>
      <sz val="11"/>
      <color rgb="FF808080"/>
      <name val="Calibri"/>
      <family val="2"/>
      <charset val="238"/>
    </font>
    <font>
      <b/>
      <sz val="15"/>
      <color rgb="FF003366"/>
      <name val="Calibri"/>
      <family val="2"/>
      <charset val="238"/>
    </font>
    <font>
      <b/>
      <sz val="13"/>
      <color rgb="FF003366"/>
      <name val="Calibri"/>
      <family val="2"/>
      <charset val="238"/>
    </font>
    <font>
      <b/>
      <sz val="11"/>
      <color rgb="FF003366"/>
      <name val="Calibri"/>
      <family val="2"/>
      <charset val="238"/>
    </font>
    <font>
      <sz val="11"/>
      <color rgb="FF333399"/>
      <name val="Calibri"/>
      <family val="2"/>
      <charset val="238"/>
    </font>
    <font>
      <b/>
      <sz val="11"/>
      <color rgb="FF333333"/>
      <name val="Calibri"/>
      <family val="2"/>
      <charset val="238"/>
    </font>
    <font>
      <sz val="11"/>
      <color rgb="FFFF9900"/>
      <name val="Calibri"/>
      <family val="2"/>
      <charset val="238"/>
    </font>
    <font>
      <b/>
      <sz val="18"/>
      <color rgb="FF003366"/>
      <name val="Cambria"/>
      <family val="1"/>
      <charset val="238"/>
    </font>
    <font>
      <sz val="10"/>
      <color rgb="FF000000"/>
      <name val="Arial"/>
      <family val="2"/>
      <charset val="238"/>
    </font>
    <font>
      <sz val="10"/>
      <color rgb="FF000000"/>
      <name val="Times New Roman"/>
      <family val="1"/>
      <charset val="238"/>
    </font>
    <font>
      <sz val="10"/>
      <color rgb="FF000000"/>
      <name val="Century Gothic CE"/>
      <charset val="238"/>
    </font>
    <font>
      <sz val="11"/>
      <color rgb="FF993300"/>
      <name val="Calibri"/>
      <family val="2"/>
      <charset val="238"/>
    </font>
    <font>
      <sz val="10"/>
      <color rgb="FF000000"/>
      <name val="Courier"/>
      <family val="3"/>
    </font>
    <font>
      <sz val="11"/>
      <color rgb="FFFF0000"/>
      <name val="Calibri"/>
      <family val="2"/>
      <charset val="238"/>
    </font>
    <font>
      <sz val="10"/>
      <color rgb="FF000000"/>
      <name val="Helv"/>
      <charset val="238"/>
    </font>
    <font>
      <b/>
      <sz val="11"/>
      <color rgb="FF000000"/>
      <name val="Calibri"/>
      <family val="2"/>
      <charset val="238"/>
    </font>
    <font>
      <sz val="10"/>
      <name val="Century Gothic CE"/>
      <charset val="238"/>
    </font>
    <font>
      <sz val="10"/>
      <name val="Arial"/>
      <family val="2"/>
      <charset val="238"/>
    </font>
    <font>
      <b/>
      <sz val="10"/>
      <name val="Arial"/>
      <family val="2"/>
      <charset val="238"/>
    </font>
    <font>
      <sz val="10"/>
      <color indexed="10"/>
      <name val="Arial"/>
      <family val="2"/>
      <charset val="238"/>
    </font>
    <font>
      <b/>
      <sz val="10"/>
      <color indexed="10"/>
      <name val="Arial"/>
      <family val="2"/>
      <charset val="238"/>
    </font>
    <font>
      <sz val="10"/>
      <color rgb="FFFF0000"/>
      <name val="Arial"/>
      <family val="2"/>
      <charset val="238"/>
    </font>
    <font>
      <vertAlign val="superscript"/>
      <sz val="10"/>
      <name val="Arial"/>
      <family val="2"/>
      <charset val="238"/>
    </font>
    <font>
      <sz val="10"/>
      <color indexed="12"/>
      <name val="Arial"/>
      <family val="2"/>
      <charset val="238"/>
    </font>
    <font>
      <u/>
      <sz val="10"/>
      <name val="Arial"/>
      <family val="2"/>
      <charset val="238"/>
    </font>
    <font>
      <b/>
      <sz val="10"/>
      <color rgb="FF000000"/>
      <name val="Arial"/>
      <family val="2"/>
      <charset val="238"/>
    </font>
    <font>
      <b/>
      <sz val="10"/>
      <color indexed="18"/>
      <name val="Arial"/>
      <family val="2"/>
      <charset val="238"/>
    </font>
    <font>
      <sz val="10"/>
      <color indexed="18"/>
      <name val="Arial"/>
      <family val="2"/>
      <charset val="238"/>
    </font>
    <font>
      <sz val="10"/>
      <color rgb="FF008000"/>
      <name val="Arial"/>
      <family val="2"/>
      <charset val="238"/>
    </font>
    <font>
      <i/>
      <sz val="10"/>
      <color rgb="FF000000"/>
      <name val="Arial"/>
      <family val="2"/>
      <charset val="238"/>
    </font>
    <font>
      <sz val="11"/>
      <color rgb="FF000000"/>
      <name val="Arial"/>
      <family val="2"/>
      <charset val="238"/>
    </font>
    <font>
      <sz val="10"/>
      <name val="Symbol"/>
      <family val="1"/>
      <charset val="2"/>
    </font>
    <font>
      <sz val="10"/>
      <name val="Myriad Pro"/>
      <family val="2"/>
    </font>
    <font>
      <sz val="11"/>
      <name val="Myriad Pro"/>
      <family val="2"/>
    </font>
    <font>
      <b/>
      <i/>
      <sz val="10"/>
      <name val="Myriad Pro"/>
      <family val="2"/>
    </font>
    <font>
      <sz val="11"/>
      <name val="Arial"/>
      <family val="2"/>
      <charset val="238"/>
    </font>
    <font>
      <b/>
      <i/>
      <sz val="10"/>
      <name val="Arial"/>
      <family val="2"/>
      <charset val="238"/>
    </font>
    <font>
      <vertAlign val="subscript"/>
      <sz val="10"/>
      <name val="Arial"/>
      <family val="2"/>
      <charset val="238"/>
    </font>
    <font>
      <b/>
      <i/>
      <sz val="9"/>
      <name val="Arial"/>
      <family val="2"/>
      <charset val="238"/>
    </font>
    <font>
      <sz val="10"/>
      <color theme="1"/>
      <name val="Arial"/>
      <family val="2"/>
      <charset val="238"/>
    </font>
    <font>
      <b/>
      <sz val="10"/>
      <color theme="1"/>
      <name val="Arial"/>
      <family val="2"/>
      <charset val="238"/>
    </font>
  </fonts>
  <fills count="24">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right/>
      <top style="thin">
        <color rgb="FF333399"/>
      </top>
      <bottom style="double">
        <color rgb="FF33339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style="thin">
        <color indexed="64"/>
      </right>
      <top style="thin">
        <color indexed="64"/>
      </top>
      <bottom style="double">
        <color indexed="64"/>
      </bottom>
      <diagonal/>
    </border>
    <border>
      <left/>
      <right/>
      <top/>
      <bottom style="hair">
        <color indexed="8"/>
      </bottom>
      <diagonal/>
    </border>
    <border>
      <left/>
      <right/>
      <top style="thin">
        <color indexed="64"/>
      </top>
      <bottom/>
      <diagonal/>
    </border>
    <border>
      <left/>
      <right/>
      <top style="thin">
        <color indexed="64"/>
      </top>
      <bottom style="hair">
        <color indexed="64"/>
      </bottom>
      <diagonal/>
    </border>
  </borders>
  <cellStyleXfs count="168">
    <xf numFmtId="0" fontId="0" fillId="0" borderId="0"/>
    <xf numFmtId="166" fontId="1" fillId="0" borderId="0" applyFont="0" applyFill="0" applyBorder="0" applyAlignment="0" applyProtection="0"/>
    <xf numFmtId="167" fontId="1" fillId="0" borderId="0" applyFont="0" applyFill="0" applyBorder="0" applyAlignment="0" applyProtection="0"/>
    <xf numFmtId="0" fontId="2" fillId="0" borderId="0" applyNumberFormat="0" applyBorder="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0" borderId="0" applyNumberFormat="0" applyBorder="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1" fillId="17" borderId="0" applyNumberFormat="0" applyFont="0" applyBorder="0" applyAlignment="0" applyProtection="0"/>
    <xf numFmtId="0" fontId="8" fillId="0" borderId="0" applyNumberFormat="0" applyFill="0" applyBorder="0" applyAlignment="0" applyProtection="0"/>
    <xf numFmtId="0" fontId="9" fillId="21" borderId="2" applyNumberFormat="0" applyAlignment="0" applyProtection="0"/>
    <xf numFmtId="0" fontId="9" fillId="21" borderId="2" applyNumberFormat="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0" fillId="4" borderId="0" applyNumberFormat="0" applyBorder="0" applyAlignment="0" applyProtection="0"/>
    <xf numFmtId="171"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6" fillId="20" borderId="6" applyNumberFormat="0" applyAlignment="0" applyProtection="0"/>
    <xf numFmtId="0" fontId="17" fillId="0" borderId="7" applyNumberFormat="0" applyFill="0" applyAlignment="0" applyProtection="0"/>
    <xf numFmtId="0" fontId="17" fillId="0" borderId="7"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 fillId="0" borderId="0" applyNumberFormat="0" applyFont="0" applyBorder="0" applyProtection="0"/>
    <xf numFmtId="0" fontId="3" fillId="0" borderId="0" applyNumberFormat="0" applyBorder="0" applyProtection="0"/>
    <xf numFmtId="0" fontId="19" fillId="0" borderId="0" applyNumberFormat="0" applyBorder="0" applyProtection="0"/>
    <xf numFmtId="0" fontId="20" fillId="0" borderId="0" applyNumberFormat="0" applyBorder="0" applyProtection="0"/>
    <xf numFmtId="0" fontId="3" fillId="0" borderId="0" applyNumberFormat="0" applyBorder="0" applyProtection="0"/>
    <xf numFmtId="0" fontId="21" fillId="0" borderId="0" applyNumberFormat="0" applyBorder="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9" fillId="0" borderId="0" applyNumberFormat="0" applyFill="0" applyBorder="0" applyAlignment="0" applyProtection="0"/>
    <xf numFmtId="0" fontId="19" fillId="0" borderId="0" applyNumberFormat="0" applyBorder="0" applyProtection="0"/>
    <xf numFmtId="172" fontId="23" fillId="0" borderId="0" applyBorder="0" applyProtection="0"/>
    <xf numFmtId="172" fontId="23" fillId="0" borderId="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23" borderId="8" applyNumberFormat="0" applyFont="0" applyAlignment="0" applyProtection="0"/>
    <xf numFmtId="0" fontId="3" fillId="23" borderId="8" applyNumberFormat="0" applyAlignment="0" applyProtection="0"/>
    <xf numFmtId="9" fontId="1" fillId="0" borderId="0" applyFont="0" applyFill="0" applyBorder="0" applyAlignment="0" applyProtection="0"/>
    <xf numFmtId="0" fontId="2" fillId="0" borderId="0" applyNumberFormat="0" applyBorder="0" applyProtection="0"/>
    <xf numFmtId="0" fontId="1" fillId="23" borderId="8" applyNumberFormat="0" applyFont="0" applyAlignment="0" applyProtection="0"/>
    <xf numFmtId="0" fontId="24" fillId="0" borderId="0" applyNumberFormat="0" applyFill="0" applyBorder="0" applyAlignment="0" applyProtection="0"/>
    <xf numFmtId="0" fontId="16" fillId="20" borderId="6" applyNumberFormat="0" applyAlignment="0" applyProtection="0"/>
    <xf numFmtId="0" fontId="16" fillId="20" borderId="6" applyNumberFormat="0" applyAlignment="0" applyProtection="0"/>
    <xf numFmtId="0" fontId="11" fillId="0" borderId="0" applyNumberFormat="0" applyFill="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7" fillId="0" borderId="7" applyNumberFormat="0" applyFill="0" applyAlignment="0" applyProtection="0"/>
    <xf numFmtId="0" fontId="9" fillId="21" borderId="2" applyNumberFormat="0" applyAlignment="0" applyProtection="0"/>
    <xf numFmtId="0" fontId="7" fillId="20" borderId="1" applyNumberFormat="0" applyAlignment="0" applyProtection="0"/>
    <xf numFmtId="0" fontId="6" fillId="3" borderId="0" applyNumberFormat="0" applyBorder="0" applyAlignment="0" applyProtection="0"/>
    <xf numFmtId="0" fontId="1" fillId="0" borderId="0" applyNumberFormat="0" applyFont="0" applyBorder="0" applyProtection="0"/>
    <xf numFmtId="0" fontId="25" fillId="0" borderId="0" applyNumberFormat="0" applyBorder="0" applyProtection="0"/>
    <xf numFmtId="0" fontId="1" fillId="0" borderId="0" applyNumberFormat="0" applyFont="0" applyBorder="0" applyProtection="0"/>
    <xf numFmtId="0" fontId="18" fillId="0" borderId="0" applyNumberFormat="0" applyFill="0" applyBorder="0" applyAlignment="0" applyProtection="0"/>
    <xf numFmtId="0" fontId="18"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167" fontId="1" fillId="0" borderId="0" applyFont="0" applyFill="0" applyBorder="0" applyAlignment="0" applyProtection="0"/>
    <xf numFmtId="173"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5" fillId="7" borderId="1" applyNumberFormat="0" applyAlignment="0" applyProtection="0"/>
    <xf numFmtId="0" fontId="26"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cellStyleXfs>
  <cellXfs count="364">
    <xf numFmtId="0" fontId="0" fillId="0" borderId="0" xfId="0"/>
    <xf numFmtId="0" fontId="28" fillId="0" borderId="0" xfId="113" applyFont="1"/>
    <xf numFmtId="0" fontId="28" fillId="0" borderId="0" xfId="0" applyFont="1" applyBorder="1" applyAlignment="1">
      <alignment horizontal="center" vertical="top"/>
    </xf>
    <xf numFmtId="0" fontId="28" fillId="0" borderId="0" xfId="0" applyFont="1" applyBorder="1" applyAlignment="1">
      <alignment vertical="justify" wrapText="1"/>
    </xf>
    <xf numFmtId="0" fontId="28" fillId="0" borderId="0" xfId="0" applyFont="1" applyBorder="1" applyAlignment="1"/>
    <xf numFmtId="2" fontId="28" fillId="0" borderId="0" xfId="1" applyNumberFormat="1" applyFont="1" applyBorder="1" applyAlignment="1">
      <alignment horizontal="right"/>
    </xf>
    <xf numFmtId="165" fontId="28" fillId="0" borderId="0" xfId="1" applyNumberFormat="1" applyFont="1" applyBorder="1" applyAlignment="1"/>
    <xf numFmtId="164" fontId="28" fillId="0" borderId="0" xfId="1" applyNumberFormat="1" applyFont="1" applyBorder="1" applyAlignment="1">
      <alignment horizontal="center"/>
    </xf>
    <xf numFmtId="49" fontId="28" fillId="0" borderId="0" xfId="113" applyNumberFormat="1" applyFont="1" applyAlignment="1">
      <alignment horizontal="center" vertical="top"/>
    </xf>
    <xf numFmtId="0" fontId="28" fillId="0" borderId="0" xfId="113" applyFont="1" applyAlignment="1">
      <alignment vertical="top" wrapText="1"/>
    </xf>
    <xf numFmtId="0" fontId="28" fillId="0" borderId="0" xfId="113" applyFont="1" applyAlignment="1">
      <alignment horizontal="center"/>
    </xf>
    <xf numFmtId="2" fontId="28" fillId="0" borderId="0" xfId="113" applyNumberFormat="1" applyFont="1" applyAlignment="1">
      <alignment horizontal="right"/>
    </xf>
    <xf numFmtId="4" fontId="28" fillId="0" borderId="0" xfId="113" applyNumberFormat="1" applyFont="1" applyAlignment="1">
      <alignment horizontal="right"/>
    </xf>
    <xf numFmtId="0" fontId="29" fillId="0" borderId="0" xfId="113" applyFont="1"/>
    <xf numFmtId="0" fontId="28" fillId="0" borderId="11" xfId="113" applyFont="1" applyFill="1" applyBorder="1" applyAlignment="1">
      <alignment vertical="top" wrapText="1"/>
    </xf>
    <xf numFmtId="49" fontId="28" fillId="0" borderId="0" xfId="113" applyNumberFormat="1" applyFont="1" applyFill="1" applyAlignment="1">
      <alignment horizontal="center" vertical="top"/>
    </xf>
    <xf numFmtId="0" fontId="28" fillId="0" borderId="0" xfId="113" applyFont="1" applyFill="1" applyAlignment="1">
      <alignment vertical="top" wrapText="1"/>
    </xf>
    <xf numFmtId="0" fontId="28" fillId="0" borderId="0" xfId="113" applyFont="1" applyFill="1" applyAlignment="1">
      <alignment horizontal="center"/>
    </xf>
    <xf numFmtId="2" fontId="28" fillId="0" borderId="0" xfId="113" applyNumberFormat="1" applyFont="1" applyFill="1" applyAlignment="1">
      <alignment horizontal="right"/>
    </xf>
    <xf numFmtId="4" fontId="28" fillId="0" borderId="0" xfId="113" applyNumberFormat="1" applyFont="1" applyFill="1" applyAlignment="1">
      <alignment horizontal="right"/>
    </xf>
    <xf numFmtId="4" fontId="30" fillId="0" borderId="0" xfId="113" applyNumberFormat="1" applyFont="1" applyFill="1" applyAlignment="1">
      <alignment horizontal="right"/>
    </xf>
    <xf numFmtId="0" fontId="28" fillId="0" borderId="0" xfId="113" quotePrefix="1" applyFont="1" applyFill="1" applyAlignment="1">
      <alignment vertical="top" wrapText="1"/>
    </xf>
    <xf numFmtId="0" fontId="28" fillId="0" borderId="0" xfId="0" applyFont="1" applyFill="1" applyAlignment="1">
      <alignment vertical="top" wrapText="1"/>
    </xf>
    <xf numFmtId="4" fontId="29" fillId="0" borderId="0" xfId="113" applyNumberFormat="1" applyFont="1" applyFill="1" applyAlignment="1">
      <alignment vertical="top" wrapText="1"/>
    </xf>
    <xf numFmtId="49" fontId="28" fillId="0" borderId="0" xfId="113" applyNumberFormat="1" applyFont="1" applyBorder="1" applyAlignment="1">
      <alignment horizontal="center" vertical="top"/>
    </xf>
    <xf numFmtId="0" fontId="28" fillId="0" borderId="0" xfId="113" applyFont="1" applyBorder="1" applyAlignment="1">
      <alignment vertical="top" wrapText="1"/>
    </xf>
    <xf numFmtId="0" fontId="28" fillId="0" borderId="0" xfId="113" applyFont="1" applyFill="1" applyBorder="1" applyAlignment="1">
      <alignment horizontal="center"/>
    </xf>
    <xf numFmtId="2" fontId="28" fillId="0" borderId="0" xfId="113" applyNumberFormat="1" applyFont="1" applyFill="1" applyBorder="1" applyAlignment="1">
      <alignment horizontal="right"/>
    </xf>
    <xf numFmtId="4" fontId="29" fillId="0" borderId="0" xfId="113" applyNumberFormat="1" applyFont="1" applyFill="1" applyBorder="1"/>
    <xf numFmtId="0" fontId="28" fillId="0" borderId="0" xfId="0" applyFont="1"/>
    <xf numFmtId="0" fontId="28" fillId="0" borderId="0" xfId="0" applyFont="1" applyFill="1" applyBorder="1" applyAlignment="1">
      <alignment horizontal="left" vertical="top" wrapText="1"/>
    </xf>
    <xf numFmtId="0" fontId="29" fillId="0" borderId="0" xfId="0" applyFont="1" applyBorder="1" applyAlignment="1">
      <alignment horizontal="justify" vertical="top" wrapText="1"/>
    </xf>
    <xf numFmtId="49" fontId="29" fillId="0" borderId="0" xfId="113" applyNumberFormat="1" applyFont="1" applyFill="1" applyAlignment="1">
      <alignment horizontal="center" vertical="top"/>
    </xf>
    <xf numFmtId="4" fontId="29" fillId="0" borderId="0" xfId="113" applyNumberFormat="1" applyFont="1" applyFill="1" applyAlignment="1">
      <alignment horizontal="center"/>
    </xf>
    <xf numFmtId="2" fontId="29" fillId="0" borderId="0" xfId="113" applyNumberFormat="1" applyFont="1" applyFill="1" applyAlignment="1">
      <alignment horizontal="right"/>
    </xf>
    <xf numFmtId="4" fontId="29" fillId="0" borderId="0" xfId="113" applyNumberFormat="1" applyFont="1" applyFill="1"/>
    <xf numFmtId="4" fontId="29" fillId="0" borderId="0" xfId="113" applyNumberFormat="1" applyFont="1" applyFill="1" applyAlignment="1">
      <alignment horizontal="right"/>
    </xf>
    <xf numFmtId="2" fontId="28" fillId="0" borderId="0" xfId="0" applyNumberFormat="1" applyFont="1" applyAlignment="1">
      <alignment horizontal="right"/>
    </xf>
    <xf numFmtId="0" fontId="28" fillId="0" borderId="0" xfId="0" applyFont="1" applyFill="1" applyBorder="1" applyAlignment="1">
      <alignment horizontal="justify" vertical="justify" wrapText="1"/>
    </xf>
    <xf numFmtId="0" fontId="28" fillId="0" borderId="0" xfId="0" applyFont="1" applyAlignment="1">
      <alignment horizontal="justify" vertical="top" wrapText="1"/>
    </xf>
    <xf numFmtId="4" fontId="28" fillId="0" borderId="0" xfId="0" quotePrefix="1" applyNumberFormat="1" applyFont="1" applyFill="1" applyAlignment="1">
      <alignment horizontal="justify" vertical="justify" wrapText="1"/>
    </xf>
    <xf numFmtId="4" fontId="28" fillId="0" borderId="0" xfId="0" applyNumberFormat="1" applyFont="1" applyFill="1" applyAlignment="1">
      <alignment horizontal="justify" vertical="justify" wrapText="1"/>
    </xf>
    <xf numFmtId="2" fontId="28" fillId="0" borderId="0" xfId="0" applyNumberFormat="1" applyFont="1" applyFill="1" applyAlignment="1">
      <alignment horizontal="right"/>
    </xf>
    <xf numFmtId="0" fontId="28" fillId="0" borderId="0" xfId="0" applyFont="1" applyFill="1"/>
    <xf numFmtId="4" fontId="28" fillId="0" borderId="0" xfId="0" applyNumberFormat="1" applyFont="1"/>
    <xf numFmtId="0" fontId="30" fillId="0" borderId="0" xfId="113" applyFont="1" applyFill="1" applyAlignment="1">
      <alignment horizontal="left" vertical="top" wrapText="1"/>
    </xf>
    <xf numFmtId="0" fontId="30" fillId="0" borderId="0" xfId="113" applyFont="1" applyFill="1" applyAlignment="1">
      <alignment horizontal="center"/>
    </xf>
    <xf numFmtId="4" fontId="31" fillId="0" borderId="0" xfId="113" applyNumberFormat="1" applyFont="1" applyFill="1" applyAlignment="1">
      <alignment horizontal="right"/>
    </xf>
    <xf numFmtId="49" fontId="28" fillId="0" borderId="0" xfId="0" applyNumberFormat="1" applyFont="1" applyFill="1" applyAlignment="1">
      <alignment horizontal="center" vertical="top"/>
    </xf>
    <xf numFmtId="0" fontId="28" fillId="0" borderId="0" xfId="0" applyFont="1" applyFill="1" applyAlignment="1">
      <alignment horizontal="center"/>
    </xf>
    <xf numFmtId="4" fontId="28" fillId="0" borderId="0" xfId="0" applyNumberFormat="1" applyFont="1" applyFill="1"/>
    <xf numFmtId="4" fontId="28" fillId="0" borderId="0" xfId="0" applyNumberFormat="1" applyFont="1" applyFill="1" applyAlignment="1">
      <alignment horizontal="left"/>
    </xf>
    <xf numFmtId="4" fontId="28" fillId="0" borderId="0" xfId="0" applyNumberFormat="1" applyFont="1" applyFill="1" applyAlignment="1">
      <alignment wrapText="1"/>
    </xf>
    <xf numFmtId="2" fontId="28" fillId="0" borderId="0" xfId="0" applyNumberFormat="1" applyFont="1" applyFill="1" applyAlignment="1">
      <alignment horizontal="center"/>
    </xf>
    <xf numFmtId="1" fontId="28" fillId="0" borderId="0" xfId="0" applyNumberFormat="1" applyFont="1" applyAlignment="1">
      <alignment horizontal="center"/>
    </xf>
    <xf numFmtId="0" fontId="28" fillId="0" borderId="0" xfId="0" applyFont="1" applyFill="1" applyAlignment="1">
      <alignment horizontal="justify" vertical="justify" wrapText="1"/>
    </xf>
    <xf numFmtId="0" fontId="28" fillId="0" borderId="0" xfId="0" applyFont="1" applyFill="1" applyAlignment="1">
      <alignment horizontal="left" vertical="justify" wrapText="1"/>
    </xf>
    <xf numFmtId="0" fontId="29" fillId="0" borderId="0" xfId="113" applyFont="1" applyFill="1" applyAlignment="1">
      <alignment vertical="top" wrapText="1"/>
    </xf>
    <xf numFmtId="4" fontId="28" fillId="0" borderId="0" xfId="0" applyNumberFormat="1" applyFont="1" applyFill="1" applyAlignment="1">
      <alignment horizontal="right"/>
    </xf>
    <xf numFmtId="0" fontId="28" fillId="0" borderId="0" xfId="113" applyFont="1" applyFill="1" applyAlignment="1">
      <alignment horizontal="left" vertical="top"/>
    </xf>
    <xf numFmtId="0" fontId="28" fillId="0" borderId="0" xfId="113" applyFont="1" applyFill="1"/>
    <xf numFmtId="0" fontId="28" fillId="0" borderId="0" xfId="0" applyFont="1" applyFill="1" applyAlignment="1">
      <alignment horizontal="center" wrapText="1"/>
    </xf>
    <xf numFmtId="0" fontId="28" fillId="0" borderId="0" xfId="113" applyFont="1" applyFill="1" applyAlignment="1">
      <alignment horizontal="left" vertical="top" wrapText="1"/>
    </xf>
    <xf numFmtId="0" fontId="28" fillId="0" borderId="0" xfId="167" applyFont="1" applyBorder="1" applyAlignment="1">
      <alignment horizontal="left" vertical="top" wrapText="1"/>
    </xf>
    <xf numFmtId="4" fontId="28" fillId="0" borderId="0" xfId="0" applyNumberFormat="1" applyFont="1" applyFill="1" applyAlignment="1" applyProtection="1">
      <alignment horizontal="left"/>
    </xf>
    <xf numFmtId="49" fontId="28" fillId="0" borderId="0" xfId="0" applyNumberFormat="1" applyFont="1" applyAlignment="1">
      <alignment horizontal="center" vertical="top"/>
    </xf>
    <xf numFmtId="4" fontId="28" fillId="0" borderId="0" xfId="0" applyNumberFormat="1" applyFont="1" applyFill="1" applyAlignment="1">
      <alignment horizontal="center"/>
    </xf>
    <xf numFmtId="1" fontId="28" fillId="0" borderId="0" xfId="0" applyNumberFormat="1" applyFont="1"/>
    <xf numFmtId="2" fontId="29" fillId="0" borderId="0" xfId="113" applyNumberFormat="1" applyFont="1" applyAlignment="1">
      <alignment horizontal="right"/>
    </xf>
    <xf numFmtId="0" fontId="29" fillId="0" borderId="0" xfId="113" applyFont="1" applyAlignment="1">
      <alignment horizontal="center"/>
    </xf>
    <xf numFmtId="10" fontId="28" fillId="0" borderId="0" xfId="113" applyNumberFormat="1" applyFont="1" applyAlignment="1">
      <alignment vertical="top" wrapText="1"/>
    </xf>
    <xf numFmtId="0" fontId="29" fillId="0" borderId="0" xfId="113" applyNumberFormat="1" applyFont="1" applyAlignment="1">
      <alignment vertical="top" wrapText="1"/>
    </xf>
    <xf numFmtId="0" fontId="28" fillId="0" borderId="0" xfId="0" applyFont="1" applyFill="1" applyAlignment="1">
      <alignment horizontal="justify" vertical="top" wrapText="1"/>
    </xf>
    <xf numFmtId="0" fontId="32" fillId="0" borderId="0" xfId="113" applyFont="1" applyFill="1" applyAlignment="1">
      <alignment vertical="top" wrapText="1"/>
    </xf>
    <xf numFmtId="0" fontId="32" fillId="0" borderId="0" xfId="113" applyFont="1" applyFill="1" applyAlignment="1">
      <alignment horizontal="center"/>
    </xf>
    <xf numFmtId="4" fontId="32" fillId="0" borderId="0" xfId="113" applyNumberFormat="1" applyFont="1" applyFill="1" applyAlignment="1">
      <alignment horizontal="right"/>
    </xf>
    <xf numFmtId="1" fontId="29" fillId="0" borderId="0" xfId="0" applyNumberFormat="1" applyFont="1" applyAlignment="1"/>
    <xf numFmtId="0" fontId="28" fillId="0" borderId="0" xfId="113" applyFont="1" applyBorder="1"/>
    <xf numFmtId="4" fontId="28" fillId="0" borderId="0" xfId="113" applyNumberFormat="1" applyFont="1" applyFill="1" applyBorder="1" applyAlignment="1">
      <alignment horizontal="right"/>
    </xf>
    <xf numFmtId="0" fontId="28" fillId="0" borderId="0" xfId="113" applyFont="1" applyFill="1" applyBorder="1" applyAlignment="1">
      <alignment vertical="top" wrapText="1"/>
    </xf>
    <xf numFmtId="2" fontId="28" fillId="0" borderId="0" xfId="113" applyNumberFormat="1" applyFont="1" applyAlignment="1">
      <alignment horizontal="center"/>
    </xf>
    <xf numFmtId="0" fontId="29" fillId="0" borderId="0" xfId="0" applyFont="1" applyBorder="1" applyAlignment="1">
      <alignment horizontal="center" vertical="top"/>
    </xf>
    <xf numFmtId="1" fontId="29" fillId="0" borderId="0" xfId="0" applyNumberFormat="1" applyFont="1" applyAlignment="1">
      <alignment horizontal="left" vertical="top" wrapText="1"/>
    </xf>
    <xf numFmtId="4" fontId="29" fillId="0" borderId="0" xfId="0" applyNumberFormat="1" applyFont="1" applyAlignment="1">
      <alignment horizontal="left" vertical="top" wrapText="1"/>
    </xf>
    <xf numFmtId="2" fontId="28" fillId="0" borderId="0" xfId="1" applyNumberFormat="1" applyFont="1" applyBorder="1" applyAlignment="1">
      <alignment horizontal="center"/>
    </xf>
    <xf numFmtId="4" fontId="28" fillId="0" borderId="0" xfId="1" applyNumberFormat="1" applyFont="1" applyBorder="1" applyAlignment="1"/>
    <xf numFmtId="4" fontId="28" fillId="0" borderId="0" xfId="1" applyNumberFormat="1" applyFont="1" applyBorder="1" applyAlignment="1">
      <alignment horizontal="center"/>
    </xf>
    <xf numFmtId="0" fontId="28" fillId="0" borderId="0" xfId="0" applyFont="1" applyBorder="1" applyAlignment="1">
      <alignment vertical="distributed" wrapText="1"/>
    </xf>
    <xf numFmtId="0" fontId="29" fillId="0" borderId="0" xfId="0" applyFont="1" applyBorder="1" applyAlignment="1"/>
    <xf numFmtId="2" fontId="29" fillId="0" borderId="0" xfId="1" applyNumberFormat="1" applyFont="1" applyBorder="1" applyAlignment="1">
      <alignment horizontal="center"/>
    </xf>
    <xf numFmtId="4" fontId="29" fillId="0" borderId="0" xfId="1" applyNumberFormat="1" applyFont="1" applyBorder="1" applyAlignment="1"/>
    <xf numFmtId="4" fontId="29" fillId="0" borderId="0" xfId="1" applyNumberFormat="1" applyFont="1" applyBorder="1" applyAlignment="1">
      <alignment horizontal="center"/>
    </xf>
    <xf numFmtId="0" fontId="29" fillId="0" borderId="0" xfId="0" applyFont="1" applyBorder="1" applyAlignment="1">
      <alignment vertical="distributed" wrapText="1"/>
    </xf>
    <xf numFmtId="4" fontId="29" fillId="0" borderId="0" xfId="0" applyNumberFormat="1" applyFont="1" applyBorder="1" applyAlignment="1">
      <alignment vertical="distributed" wrapText="1"/>
    </xf>
    <xf numFmtId="49" fontId="29" fillId="0" borderId="14" xfId="0" applyNumberFormat="1" applyFont="1" applyBorder="1" applyAlignment="1">
      <alignment horizontal="right" vertical="top"/>
    </xf>
    <xf numFmtId="49" fontId="29" fillId="0" borderId="13" xfId="0" applyNumberFormat="1" applyFont="1" applyBorder="1" applyAlignment="1">
      <alignment horizontal="left" vertical="top"/>
    </xf>
    <xf numFmtId="0" fontId="29" fillId="0" borderId="13" xfId="0" applyFont="1" applyBorder="1" applyAlignment="1">
      <alignment horizontal="justify" vertical="top" wrapText="1"/>
    </xf>
    <xf numFmtId="4" fontId="29" fillId="0" borderId="13" xfId="0" applyNumberFormat="1" applyFont="1" applyBorder="1" applyAlignment="1">
      <alignment horizontal="right"/>
    </xf>
    <xf numFmtId="4" fontId="29" fillId="0" borderId="13" xfId="0" applyNumberFormat="1" applyFont="1" applyBorder="1" applyAlignment="1">
      <alignment horizontal="center"/>
    </xf>
    <xf numFmtId="4" fontId="28" fillId="0" borderId="0" xfId="113" applyNumberFormat="1" applyFont="1" applyAlignment="1">
      <alignment horizontal="center"/>
    </xf>
    <xf numFmtId="0" fontId="29" fillId="0" borderId="0" xfId="113" applyFont="1" applyAlignment="1">
      <alignment horizontal="left" vertical="top" wrapText="1"/>
    </xf>
    <xf numFmtId="16" fontId="29" fillId="0" borderId="0" xfId="113" applyNumberFormat="1" applyFont="1" applyFill="1" applyAlignment="1">
      <alignment vertical="top" wrapText="1"/>
    </xf>
    <xf numFmtId="0" fontId="29" fillId="0" borderId="0" xfId="113" applyFont="1" applyFill="1" applyAlignment="1">
      <alignment horizontal="center"/>
    </xf>
    <xf numFmtId="2" fontId="29" fillId="0" borderId="0" xfId="113" applyNumberFormat="1" applyFont="1" applyFill="1" applyAlignment="1">
      <alignment horizontal="center"/>
    </xf>
    <xf numFmtId="49" fontId="28" fillId="0" borderId="0" xfId="0" applyNumberFormat="1" applyFont="1" applyAlignment="1">
      <alignment horizontal="right" vertical="top"/>
    </xf>
    <xf numFmtId="4" fontId="28" fillId="0" borderId="0" xfId="0" applyNumberFormat="1" applyFont="1" applyAlignment="1">
      <alignment horizontal="right"/>
    </xf>
    <xf numFmtId="0" fontId="28" fillId="0" borderId="0" xfId="0" applyFont="1" applyAlignment="1">
      <alignment horizontal="center"/>
    </xf>
    <xf numFmtId="2" fontId="28" fillId="0" borderId="0" xfId="113" applyNumberFormat="1" applyFont="1" applyFill="1" applyAlignment="1">
      <alignment horizontal="center"/>
    </xf>
    <xf numFmtId="4" fontId="28" fillId="0" borderId="15" xfId="113" applyNumberFormat="1" applyFont="1" applyBorder="1" applyAlignment="1">
      <alignment horizontal="right"/>
    </xf>
    <xf numFmtId="4" fontId="28" fillId="0" borderId="15" xfId="113" applyNumberFormat="1" applyFont="1" applyFill="1" applyBorder="1" applyAlignment="1">
      <alignment horizontal="right"/>
    </xf>
    <xf numFmtId="2" fontId="28" fillId="0" borderId="0" xfId="113" applyNumberFormat="1" applyFont="1" applyBorder="1" applyAlignment="1">
      <alignment horizontal="center"/>
    </xf>
    <xf numFmtId="2" fontId="28" fillId="0" borderId="0" xfId="113" applyNumberFormat="1" applyFont="1" applyFill="1" applyBorder="1" applyAlignment="1">
      <alignment horizontal="center"/>
    </xf>
    <xf numFmtId="0" fontId="28" fillId="0" borderId="0" xfId="113" applyFont="1" applyBorder="1" applyAlignment="1">
      <alignment horizontal="center"/>
    </xf>
    <xf numFmtId="0" fontId="28" fillId="0" borderId="0" xfId="113" applyFont="1" applyFill="1" applyAlignment="1">
      <alignment horizontal="center" wrapText="1"/>
    </xf>
    <xf numFmtId="0" fontId="28" fillId="0" borderId="0" xfId="0" applyFont="1" applyBorder="1" applyAlignment="1">
      <alignment horizontal="center"/>
    </xf>
    <xf numFmtId="4" fontId="28" fillId="0" borderId="0" xfId="0" applyNumberFormat="1" applyFont="1" applyFill="1" applyBorder="1" applyAlignment="1">
      <alignment horizontal="right"/>
    </xf>
    <xf numFmtId="0" fontId="28" fillId="0" borderId="0" xfId="0" quotePrefix="1" applyFont="1" applyAlignment="1">
      <alignment horizontal="justify" vertical="top" wrapText="1"/>
    </xf>
    <xf numFmtId="3" fontId="28" fillId="0" borderId="0" xfId="0" applyNumberFormat="1" applyFont="1" applyFill="1" applyAlignment="1">
      <alignment horizontal="center"/>
    </xf>
    <xf numFmtId="4" fontId="28" fillId="0" borderId="15" xfId="0" applyNumberFormat="1" applyFont="1" applyFill="1" applyBorder="1"/>
    <xf numFmtId="4" fontId="28" fillId="0" borderId="0" xfId="0" applyNumberFormat="1" applyFont="1" applyFill="1" applyBorder="1"/>
    <xf numFmtId="0" fontId="29" fillId="0" borderId="13" xfId="0" applyFont="1" applyBorder="1" applyAlignment="1">
      <alignment horizontal="justify" vertical="top"/>
    </xf>
    <xf numFmtId="0" fontId="29" fillId="0" borderId="13" xfId="0" applyFont="1" applyBorder="1" applyAlignment="1">
      <alignment horizontal="center"/>
    </xf>
    <xf numFmtId="44" fontId="29" fillId="0" borderId="16" xfId="2" applyNumberFormat="1" applyFont="1" applyBorder="1" applyAlignment="1">
      <alignment horizontal="right"/>
    </xf>
    <xf numFmtId="49" fontId="29" fillId="0" borderId="0" xfId="0" applyNumberFormat="1" applyFont="1" applyBorder="1" applyAlignment="1">
      <alignment horizontal="right" vertical="top"/>
    </xf>
    <xf numFmtId="0" fontId="29" fillId="0" borderId="0" xfId="0" applyFont="1" applyBorder="1" applyAlignment="1">
      <alignment horizontal="justify" vertical="top"/>
    </xf>
    <xf numFmtId="4" fontId="29" fillId="0" borderId="0" xfId="0" applyNumberFormat="1" applyFont="1" applyBorder="1" applyAlignment="1">
      <alignment horizontal="right"/>
    </xf>
    <xf numFmtId="0" fontId="29" fillId="0" borderId="0" xfId="0" applyFont="1" applyBorder="1" applyAlignment="1">
      <alignment horizontal="center"/>
    </xf>
    <xf numFmtId="175" fontId="29" fillId="0" borderId="0" xfId="0" applyNumberFormat="1" applyFont="1" applyBorder="1" applyAlignment="1">
      <alignment horizontal="right"/>
    </xf>
    <xf numFmtId="49" fontId="29" fillId="0" borderId="0" xfId="0" applyNumberFormat="1" applyFont="1" applyAlignment="1">
      <alignment horizontal="right" vertical="top"/>
    </xf>
    <xf numFmtId="0" fontId="29" fillId="0" borderId="0" xfId="0" applyFont="1" applyAlignment="1">
      <alignment horizontal="justify" vertical="top" wrapText="1"/>
    </xf>
    <xf numFmtId="4" fontId="29" fillId="0" borderId="0" xfId="0" applyNumberFormat="1" applyFont="1" applyAlignment="1">
      <alignment horizontal="right"/>
    </xf>
    <xf numFmtId="0" fontId="29" fillId="0" borderId="0" xfId="0" applyFont="1" applyAlignment="1">
      <alignment horizontal="center"/>
    </xf>
    <xf numFmtId="2" fontId="28" fillId="0" borderId="0" xfId="113" quotePrefix="1" applyNumberFormat="1" applyFont="1" applyBorder="1" applyAlignment="1">
      <alignment horizontal="center"/>
    </xf>
    <xf numFmtId="0" fontId="29" fillId="0" borderId="0" xfId="113" applyFont="1" applyFill="1" applyBorder="1" applyAlignment="1">
      <alignment horizontal="center"/>
    </xf>
    <xf numFmtId="2" fontId="29" fillId="0" borderId="0" xfId="113" applyNumberFormat="1" applyFont="1" applyFill="1" applyBorder="1" applyAlignment="1">
      <alignment horizontal="center"/>
    </xf>
    <xf numFmtId="4" fontId="29" fillId="0" borderId="0" xfId="113" applyNumberFormat="1" applyFont="1" applyFill="1" applyBorder="1" applyAlignment="1">
      <alignment horizontal="center"/>
    </xf>
    <xf numFmtId="49" fontId="29" fillId="0" borderId="0" xfId="113" applyNumberFormat="1" applyFont="1" applyFill="1" applyBorder="1" applyAlignment="1">
      <alignment horizontal="center" vertical="top"/>
    </xf>
    <xf numFmtId="4" fontId="29" fillId="0" borderId="0" xfId="113" applyNumberFormat="1" applyFont="1" applyFill="1" applyBorder="1" applyAlignment="1">
      <alignment horizontal="center" vertical="top" wrapText="1"/>
    </xf>
    <xf numFmtId="2" fontId="28" fillId="0" borderId="0" xfId="0" applyNumberFormat="1" applyFont="1" applyBorder="1" applyAlignment="1">
      <alignment horizontal="center"/>
    </xf>
    <xf numFmtId="0" fontId="34" fillId="0" borderId="0" xfId="113" applyFont="1" applyFill="1" applyAlignment="1">
      <alignment vertical="top" wrapText="1"/>
    </xf>
    <xf numFmtId="0" fontId="28" fillId="0" borderId="0" xfId="0" applyFont="1" applyBorder="1" applyAlignment="1">
      <alignment horizontal="justify" vertical="top" wrapText="1"/>
    </xf>
    <xf numFmtId="4" fontId="29" fillId="0" borderId="0" xfId="113" applyNumberFormat="1" applyFont="1" applyFill="1" applyBorder="1" applyAlignment="1">
      <alignment vertical="top" wrapText="1"/>
    </xf>
    <xf numFmtId="4" fontId="28" fillId="0" borderId="0" xfId="0" applyNumberFormat="1" applyFont="1" applyFill="1" applyBorder="1" applyAlignment="1">
      <alignment horizontal="left"/>
    </xf>
    <xf numFmtId="2" fontId="28" fillId="0" borderId="0" xfId="0" applyNumberFormat="1" applyFont="1" applyFill="1" applyBorder="1" applyAlignment="1">
      <alignment horizontal="center"/>
    </xf>
    <xf numFmtId="49" fontId="29" fillId="0" borderId="0" xfId="0" applyNumberFormat="1" applyFont="1" applyFill="1" applyAlignment="1">
      <alignment horizontal="center" vertical="top"/>
    </xf>
    <xf numFmtId="4" fontId="29" fillId="0" borderId="0" xfId="0" applyNumberFormat="1" applyFont="1" applyFill="1" applyAlignment="1">
      <alignment wrapText="1"/>
    </xf>
    <xf numFmtId="2" fontId="29" fillId="0" borderId="0" xfId="0" applyNumberFormat="1" applyFont="1" applyFill="1" applyAlignment="1">
      <alignment horizontal="center"/>
    </xf>
    <xf numFmtId="4" fontId="29" fillId="0" borderId="0" xfId="0" applyNumberFormat="1" applyFont="1" applyFill="1" applyAlignment="1">
      <alignment horizontal="center"/>
    </xf>
    <xf numFmtId="4" fontId="29" fillId="0" borderId="0" xfId="0" applyNumberFormat="1" applyFont="1" applyFill="1" applyBorder="1" applyAlignment="1">
      <alignment horizontal="center"/>
    </xf>
    <xf numFmtId="2" fontId="29" fillId="0" borderId="0" xfId="0" applyNumberFormat="1" applyFont="1" applyFill="1" applyBorder="1" applyAlignment="1">
      <alignment horizontal="center"/>
    </xf>
    <xf numFmtId="0" fontId="28" fillId="0" borderId="0" xfId="113" applyFont="1" applyFill="1" applyAlignment="1">
      <alignment horizontal="left" vertical="center" wrapText="1"/>
    </xf>
    <xf numFmtId="0" fontId="30" fillId="0" borderId="0" xfId="0" applyFont="1"/>
    <xf numFmtId="0" fontId="28" fillId="0" borderId="0" xfId="0" applyFont="1" applyFill="1" applyBorder="1" applyAlignment="1">
      <alignment horizontal="center"/>
    </xf>
    <xf numFmtId="0" fontId="28" fillId="0" borderId="0" xfId="0" applyFont="1" applyFill="1" applyAlignment="1">
      <alignment horizontal="left" vertical="top" wrapText="1"/>
    </xf>
    <xf numFmtId="49" fontId="29" fillId="0" borderId="13" xfId="113" applyNumberFormat="1" applyFont="1" applyFill="1" applyBorder="1" applyAlignment="1">
      <alignment horizontal="center" vertical="top"/>
    </xf>
    <xf numFmtId="4" fontId="29" fillId="0" borderId="13" xfId="113" applyNumberFormat="1" applyFont="1" applyFill="1" applyBorder="1" applyAlignment="1">
      <alignment vertical="top" wrapText="1"/>
    </xf>
    <xf numFmtId="0" fontId="29" fillId="0" borderId="13" xfId="113" applyFont="1" applyFill="1" applyBorder="1" applyAlignment="1">
      <alignment horizontal="center"/>
    </xf>
    <xf numFmtId="2" fontId="29" fillId="0" borderId="13" xfId="113" applyNumberFormat="1" applyFont="1" applyFill="1" applyBorder="1" applyAlignment="1">
      <alignment horizontal="center"/>
    </xf>
    <xf numFmtId="4" fontId="29" fillId="0" borderId="13" xfId="113" applyNumberFormat="1" applyFont="1" applyFill="1" applyBorder="1" applyAlignment="1">
      <alignment horizontal="center"/>
    </xf>
    <xf numFmtId="49" fontId="28" fillId="0" borderId="0" xfId="113" applyNumberFormat="1" applyFont="1" applyFill="1" applyBorder="1" applyAlignment="1">
      <alignment horizontal="center" vertical="top"/>
    </xf>
    <xf numFmtId="0" fontId="29" fillId="0" borderId="0" xfId="113" applyFont="1" applyFill="1" applyBorder="1" applyAlignment="1">
      <alignment vertical="top" wrapText="1"/>
    </xf>
    <xf numFmtId="4" fontId="29" fillId="0" borderId="0" xfId="0" applyNumberFormat="1" applyFont="1" applyFill="1" applyBorder="1" applyAlignment="1">
      <alignment horizontal="justify"/>
    </xf>
    <xf numFmtId="4" fontId="28" fillId="0" borderId="0" xfId="0" applyNumberFormat="1" applyFont="1" applyAlignment="1">
      <alignment horizontal="center"/>
    </xf>
    <xf numFmtId="0" fontId="28" fillId="0" borderId="0" xfId="113" applyFont="1" applyFill="1" applyBorder="1"/>
    <xf numFmtId="49" fontId="30" fillId="0" borderId="0" xfId="0" applyNumberFormat="1" applyFont="1" applyFill="1" applyAlignment="1">
      <alignment horizontal="center" vertical="top"/>
    </xf>
    <xf numFmtId="0" fontId="30" fillId="0" borderId="0" xfId="0" applyFont="1" applyAlignment="1">
      <alignment horizontal="center"/>
    </xf>
    <xf numFmtId="49" fontId="28" fillId="0" borderId="13" xfId="113" applyNumberFormat="1" applyFont="1" applyBorder="1" applyAlignment="1">
      <alignment horizontal="center" vertical="top"/>
    </xf>
    <xf numFmtId="0" fontId="29" fillId="0" borderId="0" xfId="0" applyFont="1" applyBorder="1" applyAlignment="1">
      <alignment horizontal="left" vertical="top"/>
    </xf>
    <xf numFmtId="4" fontId="29" fillId="0" borderId="0" xfId="0" applyNumberFormat="1" applyFont="1" applyBorder="1" applyAlignment="1">
      <alignment horizontal="center"/>
    </xf>
    <xf numFmtId="4" fontId="29" fillId="0" borderId="0" xfId="0" applyNumberFormat="1" applyFont="1" applyAlignment="1">
      <alignment horizontal="center"/>
    </xf>
    <xf numFmtId="1" fontId="29" fillId="0" borderId="0" xfId="0" applyNumberFormat="1" applyFont="1" applyAlignment="1">
      <alignment horizontal="center" wrapText="1"/>
    </xf>
    <xf numFmtId="0" fontId="29" fillId="0" borderId="13" xfId="0" applyFont="1" applyBorder="1" applyAlignment="1">
      <alignment horizontal="center" wrapText="1"/>
    </xf>
    <xf numFmtId="0" fontId="32" fillId="0" borderId="0" xfId="0" applyFont="1" applyFill="1" applyAlignment="1">
      <alignment vertical="top" wrapText="1"/>
    </xf>
    <xf numFmtId="49" fontId="28" fillId="0" borderId="10" xfId="113" applyNumberFormat="1" applyFont="1" applyFill="1" applyBorder="1" applyAlignment="1">
      <alignment horizontal="center" vertical="top"/>
    </xf>
    <xf numFmtId="0" fontId="28" fillId="0" borderId="11" xfId="113" applyFont="1" applyFill="1" applyBorder="1" applyAlignment="1">
      <alignment horizontal="center"/>
    </xf>
    <xf numFmtId="2" fontId="28" fillId="0" borderId="11" xfId="113" applyNumberFormat="1" applyFont="1" applyFill="1" applyBorder="1" applyAlignment="1">
      <alignment horizontal="center"/>
    </xf>
    <xf numFmtId="4" fontId="28" fillId="0" borderId="11" xfId="113" applyNumberFormat="1" applyFont="1" applyFill="1" applyBorder="1" applyAlignment="1">
      <alignment horizontal="right"/>
    </xf>
    <xf numFmtId="4" fontId="28" fillId="0" borderId="12" xfId="113" applyNumberFormat="1" applyFont="1" applyFill="1" applyBorder="1" applyAlignment="1">
      <alignment horizontal="right"/>
    </xf>
    <xf numFmtId="0" fontId="19" fillId="0" borderId="0" xfId="0" applyFont="1"/>
    <xf numFmtId="2" fontId="19" fillId="0" borderId="0" xfId="0" applyNumberFormat="1" applyFont="1" applyAlignment="1">
      <alignment horizontal="right"/>
    </xf>
    <xf numFmtId="0" fontId="19" fillId="0" borderId="0" xfId="113" applyFont="1" applyFill="1" applyAlignment="1">
      <alignment vertical="top" wrapText="1"/>
    </xf>
    <xf numFmtId="49" fontId="19" fillId="0" borderId="0" xfId="113" applyNumberFormat="1" applyFont="1" applyAlignment="1">
      <alignment horizontal="center" vertical="top"/>
    </xf>
    <xf numFmtId="0" fontId="19" fillId="0" borderId="0" xfId="0" applyFont="1" applyAlignment="1">
      <alignment horizontal="center"/>
    </xf>
    <xf numFmtId="4" fontId="19" fillId="0" borderId="0" xfId="0" applyNumberFormat="1" applyFont="1"/>
    <xf numFmtId="0" fontId="19" fillId="0" borderId="0" xfId="0" applyFont="1" applyBorder="1"/>
    <xf numFmtId="0" fontId="19" fillId="0" borderId="0" xfId="0" applyFont="1" applyBorder="1" applyAlignment="1">
      <alignment horizontal="center"/>
    </xf>
    <xf numFmtId="49" fontId="19" fillId="0" borderId="0" xfId="113" applyNumberFormat="1" applyFont="1" applyFill="1" applyAlignment="1" applyProtection="1">
      <alignment horizontal="center" vertical="top"/>
    </xf>
    <xf numFmtId="0" fontId="19" fillId="0" borderId="0" xfId="113" applyFont="1" applyFill="1" applyAlignment="1" applyProtection="1">
      <alignment vertical="top" wrapText="1"/>
    </xf>
    <xf numFmtId="0" fontId="19" fillId="0" borderId="0" xfId="113" applyFont="1" applyFill="1" applyAlignment="1" applyProtection="1">
      <alignment horizontal="center"/>
    </xf>
    <xf numFmtId="2" fontId="19" fillId="0" borderId="0" xfId="113" applyNumberFormat="1" applyFont="1" applyFill="1" applyAlignment="1" applyProtection="1">
      <alignment horizontal="right"/>
    </xf>
    <xf numFmtId="4" fontId="19" fillId="0" borderId="0" xfId="113" applyNumberFormat="1" applyFont="1" applyFill="1" applyAlignment="1" applyProtection="1">
      <alignment horizontal="right"/>
    </xf>
    <xf numFmtId="0" fontId="37" fillId="0" borderId="0" xfId="0" applyFont="1"/>
    <xf numFmtId="2" fontId="37" fillId="0" borderId="0" xfId="0" applyNumberFormat="1" applyFont="1"/>
    <xf numFmtId="0" fontId="38" fillId="0" borderId="0" xfId="0" applyFont="1"/>
    <xf numFmtId="2" fontId="38" fillId="0" borderId="0" xfId="0" applyNumberFormat="1" applyFont="1"/>
    <xf numFmtId="49" fontId="36" fillId="0" borderId="0" xfId="113" applyNumberFormat="1" applyFont="1" applyFill="1" applyAlignment="1" applyProtection="1">
      <alignment horizontal="center" vertical="top"/>
    </xf>
    <xf numFmtId="0" fontId="36" fillId="0" borderId="0" xfId="113" applyFont="1" applyFill="1" applyAlignment="1" applyProtection="1">
      <alignment horizontal="center"/>
    </xf>
    <xf numFmtId="2" fontId="36" fillId="0" borderId="0" xfId="113" applyNumberFormat="1" applyFont="1" applyFill="1" applyAlignment="1" applyProtection="1">
      <alignment horizontal="right"/>
    </xf>
    <xf numFmtId="4" fontId="36" fillId="0" borderId="0" xfId="113" applyNumberFormat="1" applyFont="1" applyFill="1" applyAlignment="1" applyProtection="1">
      <alignment horizontal="right"/>
    </xf>
    <xf numFmtId="0" fontId="19" fillId="0" borderId="0" xfId="0" applyFont="1" applyFill="1"/>
    <xf numFmtId="0" fontId="19" fillId="0" borderId="0" xfId="0" applyFont="1" applyFill="1" applyAlignment="1">
      <alignment horizontal="center"/>
    </xf>
    <xf numFmtId="4" fontId="19" fillId="0" borderId="0" xfId="0" applyNumberFormat="1" applyFont="1" applyAlignment="1">
      <alignment horizontal="center"/>
    </xf>
    <xf numFmtId="4" fontId="19" fillId="0" borderId="0" xfId="0" applyNumberFormat="1" applyFont="1" applyAlignment="1">
      <alignment horizontal="right"/>
    </xf>
    <xf numFmtId="4" fontId="19" fillId="0" borderId="17" xfId="0" applyNumberFormat="1" applyFont="1" applyBorder="1" applyAlignment="1">
      <alignment horizontal="right"/>
    </xf>
    <xf numFmtId="49" fontId="19" fillId="0" borderId="0" xfId="0" applyNumberFormat="1" applyFont="1" applyAlignment="1">
      <alignment horizontal="right" vertical="top"/>
    </xf>
    <xf numFmtId="4" fontId="19" fillId="0" borderId="0" xfId="0" applyNumberFormat="1" applyFont="1" applyBorder="1" applyAlignment="1">
      <alignment horizontal="right"/>
    </xf>
    <xf numFmtId="0" fontId="19" fillId="0" borderId="0" xfId="0" applyFont="1" applyAlignment="1">
      <alignment horizontal="justify" vertical="top" wrapText="1"/>
    </xf>
    <xf numFmtId="49" fontId="30" fillId="0" borderId="0" xfId="0" applyNumberFormat="1" applyFont="1" applyAlignment="1">
      <alignment horizontal="right" vertical="top"/>
    </xf>
    <xf numFmtId="4" fontId="30" fillId="0" borderId="0" xfId="0" applyNumberFormat="1" applyFont="1"/>
    <xf numFmtId="4" fontId="28" fillId="0" borderId="0" xfId="0" applyNumberFormat="1" applyFont="1" applyFill="1" applyBorder="1" applyAlignment="1">
      <alignment horizontal="center"/>
    </xf>
    <xf numFmtId="3" fontId="19" fillId="0" borderId="0" xfId="0" applyNumberFormat="1" applyFont="1" applyFill="1" applyAlignment="1">
      <alignment horizontal="center"/>
    </xf>
    <xf numFmtId="0" fontId="19" fillId="0" borderId="0" xfId="0" applyFont="1" applyFill="1" applyAlignment="1">
      <alignment wrapText="1"/>
    </xf>
    <xf numFmtId="0" fontId="19" fillId="0" borderId="0" xfId="0" applyFont="1" applyFill="1" applyAlignment="1"/>
    <xf numFmtId="2" fontId="19" fillId="0" borderId="0" xfId="1" applyNumberFormat="1" applyFont="1" applyFill="1" applyAlignment="1">
      <alignment horizontal="right"/>
    </xf>
    <xf numFmtId="166" fontId="19" fillId="0" borderId="0" xfId="1" applyFont="1" applyFill="1" applyAlignment="1">
      <alignment horizontal="right"/>
    </xf>
    <xf numFmtId="0" fontId="19" fillId="0" borderId="0" xfId="113" applyFont="1" applyFill="1" applyAlignment="1" applyProtection="1"/>
    <xf numFmtId="0" fontId="36" fillId="0" borderId="0" xfId="0" applyFont="1" applyFill="1" applyAlignment="1"/>
    <xf numFmtId="0" fontId="36" fillId="0" borderId="0" xfId="0" applyFont="1" applyFill="1" applyAlignment="1">
      <alignment horizontal="center"/>
    </xf>
    <xf numFmtId="0" fontId="36" fillId="0" borderId="0" xfId="0" applyFont="1" applyFill="1" applyAlignment="1">
      <alignment wrapText="1"/>
    </xf>
    <xf numFmtId="2" fontId="36" fillId="0" borderId="0" xfId="1" applyNumberFormat="1" applyFont="1" applyFill="1" applyAlignment="1">
      <alignment horizontal="right"/>
    </xf>
    <xf numFmtId="166" fontId="36" fillId="0" borderId="0" xfId="1" applyFont="1" applyFill="1" applyAlignment="1">
      <alignment horizontal="right"/>
    </xf>
    <xf numFmtId="0" fontId="36" fillId="0" borderId="0" xfId="113" applyFont="1" applyFill="1" applyAlignment="1" applyProtection="1"/>
    <xf numFmtId="49" fontId="19" fillId="0" borderId="0" xfId="113" applyNumberFormat="1" applyFont="1" applyFill="1" applyAlignment="1" applyProtection="1">
      <alignment horizontal="center"/>
    </xf>
    <xf numFmtId="0" fontId="19" fillId="0" borderId="0" xfId="113" applyFont="1" applyFill="1" applyAlignment="1" applyProtection="1">
      <alignment wrapText="1"/>
    </xf>
    <xf numFmtId="49" fontId="36" fillId="0" borderId="0" xfId="113" applyNumberFormat="1" applyFont="1" applyFill="1" applyAlignment="1" applyProtection="1">
      <alignment horizontal="center"/>
    </xf>
    <xf numFmtId="0" fontId="36" fillId="0" borderId="0" xfId="113" applyFont="1" applyFill="1" applyAlignment="1" applyProtection="1">
      <alignment wrapText="1"/>
    </xf>
    <xf numFmtId="3" fontId="39" fillId="0" borderId="0" xfId="0" applyNumberFormat="1" applyFont="1" applyFill="1" applyAlignment="1">
      <alignment vertical="top"/>
    </xf>
    <xf numFmtId="0" fontId="39" fillId="0" borderId="0" xfId="0" applyFont="1" applyFill="1" applyAlignment="1">
      <alignment vertical="top" wrapText="1"/>
    </xf>
    <xf numFmtId="0" fontId="39" fillId="0" borderId="0" xfId="0" applyFont="1" applyFill="1" applyAlignment="1">
      <alignment horizontal="center"/>
    </xf>
    <xf numFmtId="4" fontId="39" fillId="0" borderId="0" xfId="0" applyNumberFormat="1" applyFont="1" applyFill="1" applyAlignment="1">
      <alignment horizontal="right"/>
    </xf>
    <xf numFmtId="4" fontId="29" fillId="0" borderId="0" xfId="0" applyNumberFormat="1" applyFont="1" applyFill="1"/>
    <xf numFmtId="0" fontId="28" fillId="0" borderId="0" xfId="0" quotePrefix="1" applyFont="1" applyAlignment="1">
      <alignment horizontal="left" vertical="top" wrapText="1"/>
    </xf>
    <xf numFmtId="165" fontId="28" fillId="0" borderId="0" xfId="1" applyNumberFormat="1" applyFont="1" applyBorder="1" applyAlignment="1">
      <alignment horizontal="center"/>
    </xf>
    <xf numFmtId="2" fontId="29" fillId="0" borderId="0" xfId="1" applyNumberFormat="1" applyFont="1" applyBorder="1" applyAlignment="1">
      <alignment horizontal="right"/>
    </xf>
    <xf numFmtId="165" fontId="29" fillId="0" borderId="0" xfId="1" applyNumberFormat="1" applyFont="1" applyBorder="1" applyAlignment="1"/>
    <xf numFmtId="165" fontId="29" fillId="0" borderId="0" xfId="1" applyNumberFormat="1" applyFont="1" applyBorder="1" applyAlignment="1">
      <alignment horizontal="center"/>
    </xf>
    <xf numFmtId="0" fontId="29" fillId="0" borderId="0" xfId="0" applyFont="1" applyBorder="1" applyAlignment="1">
      <alignment vertical="justify" wrapText="1"/>
    </xf>
    <xf numFmtId="164" fontId="29" fillId="0" borderId="0" xfId="1" applyNumberFormat="1" applyFont="1" applyBorder="1" applyAlignment="1">
      <alignment horizontal="center"/>
    </xf>
    <xf numFmtId="2" fontId="29" fillId="0" borderId="0" xfId="113" applyNumberFormat="1" applyFont="1" applyFill="1" applyBorder="1" applyAlignment="1">
      <alignment horizontal="right"/>
    </xf>
    <xf numFmtId="0" fontId="29" fillId="0" borderId="0" xfId="113" applyFont="1" applyFill="1" applyAlignment="1">
      <alignment vertical="top"/>
    </xf>
    <xf numFmtId="2" fontId="29" fillId="0" borderId="13" xfId="113" applyNumberFormat="1" applyFont="1" applyFill="1" applyBorder="1" applyAlignment="1">
      <alignment horizontal="right"/>
    </xf>
    <xf numFmtId="4" fontId="29" fillId="0" borderId="13" xfId="113" applyNumberFormat="1" applyFont="1" applyFill="1" applyBorder="1"/>
    <xf numFmtId="4" fontId="29" fillId="0" borderId="13" xfId="113" applyNumberFormat="1" applyFont="1" applyFill="1" applyBorder="1" applyAlignment="1">
      <alignment vertical="top"/>
    </xf>
    <xf numFmtId="0" fontId="36" fillId="0" borderId="13" xfId="0" applyFont="1" applyFill="1" applyBorder="1" applyAlignment="1"/>
    <xf numFmtId="2" fontId="36" fillId="0" borderId="13" xfId="1" applyNumberFormat="1" applyFont="1" applyFill="1" applyBorder="1" applyAlignment="1">
      <alignment horizontal="right"/>
    </xf>
    <xf numFmtId="166" fontId="36" fillId="0" borderId="13" xfId="1" applyFont="1" applyFill="1" applyBorder="1" applyAlignment="1">
      <alignment horizontal="right"/>
    </xf>
    <xf numFmtId="9" fontId="36" fillId="0" borderId="13" xfId="0" applyNumberFormat="1" applyFont="1" applyFill="1" applyBorder="1" applyAlignment="1"/>
    <xf numFmtId="0" fontId="36" fillId="0" borderId="0" xfId="0" applyFont="1" applyFill="1" applyAlignment="1">
      <alignment horizontal="center" vertical="top"/>
    </xf>
    <xf numFmtId="0" fontId="36" fillId="0" borderId="14" xfId="0" applyFont="1" applyFill="1" applyBorder="1" applyAlignment="1">
      <alignment wrapText="1"/>
    </xf>
    <xf numFmtId="0" fontId="36" fillId="0" borderId="0" xfId="0" applyFont="1" applyFill="1" applyBorder="1" applyAlignment="1">
      <alignment wrapText="1"/>
    </xf>
    <xf numFmtId="0" fontId="36" fillId="0" borderId="0" xfId="0" applyFont="1" applyFill="1" applyBorder="1" applyAlignment="1"/>
    <xf numFmtId="2" fontId="36" fillId="0" borderId="0" xfId="1" applyNumberFormat="1" applyFont="1" applyFill="1" applyBorder="1" applyAlignment="1">
      <alignment horizontal="right"/>
    </xf>
    <xf numFmtId="166" fontId="36" fillId="0" borderId="0" xfId="1" applyFont="1" applyFill="1" applyBorder="1" applyAlignment="1">
      <alignment horizontal="right"/>
    </xf>
    <xf numFmtId="4" fontId="32" fillId="0" borderId="0" xfId="0" applyNumberFormat="1" applyFont="1" applyFill="1" applyAlignment="1">
      <alignment horizontal="right"/>
    </xf>
    <xf numFmtId="4" fontId="32" fillId="0" borderId="0" xfId="0" applyNumberFormat="1" applyFont="1" applyAlignment="1">
      <alignment horizontal="right"/>
    </xf>
    <xf numFmtId="49" fontId="32" fillId="0" borderId="0" xfId="113" applyNumberFormat="1" applyFont="1" applyFill="1" applyAlignment="1">
      <alignment horizontal="center" vertical="top"/>
    </xf>
    <xf numFmtId="0" fontId="32" fillId="0" borderId="0" xfId="0" applyFont="1" applyFill="1" applyAlignment="1">
      <alignment horizontal="center"/>
    </xf>
    <xf numFmtId="0" fontId="32" fillId="0" borderId="0" xfId="113" applyFont="1" applyFill="1" applyAlignment="1">
      <alignment horizontal="left" vertical="top"/>
    </xf>
    <xf numFmtId="0" fontId="32" fillId="0" borderId="0" xfId="0" applyFont="1" applyFill="1" applyAlignment="1">
      <alignment horizontal="center" wrapText="1"/>
    </xf>
    <xf numFmtId="4" fontId="28" fillId="0" borderId="17" xfId="0" applyNumberFormat="1" applyFont="1" applyBorder="1" applyAlignment="1">
      <alignment horizontal="right"/>
    </xf>
    <xf numFmtId="4" fontId="32" fillId="0" borderId="0" xfId="0" applyNumberFormat="1" applyFont="1" applyBorder="1" applyAlignment="1">
      <alignment horizontal="right"/>
    </xf>
    <xf numFmtId="0" fontId="36" fillId="0" borderId="0" xfId="0" applyFont="1" applyFill="1" applyAlignment="1">
      <alignment horizontal="center"/>
    </xf>
    <xf numFmtId="0" fontId="3" fillId="0" borderId="0" xfId="0" applyFont="1" applyAlignment="1">
      <alignment vertical="center" wrapText="1"/>
    </xf>
    <xf numFmtId="0" fontId="40"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right" vertical="center" wrapText="1"/>
    </xf>
    <xf numFmtId="0" fontId="40" fillId="0" borderId="0" xfId="0" applyFont="1" applyAlignment="1">
      <alignment vertical="center"/>
    </xf>
    <xf numFmtId="0" fontId="19" fillId="0" borderId="0" xfId="0" applyFont="1" applyAlignment="1">
      <alignment vertical="center"/>
    </xf>
    <xf numFmtId="0" fontId="3" fillId="0" borderId="0" xfId="0" applyFont="1" applyAlignment="1">
      <alignment vertical="center"/>
    </xf>
    <xf numFmtId="0" fontId="41" fillId="0" borderId="0" xfId="0" applyFont="1" applyAlignment="1">
      <alignment vertical="center"/>
    </xf>
    <xf numFmtId="0" fontId="19" fillId="0" borderId="0" xfId="0" applyFont="1" applyAlignment="1">
      <alignment vertical="top" wrapText="1"/>
    </xf>
    <xf numFmtId="0" fontId="43" fillId="0" borderId="0" xfId="0" applyFont="1" applyAlignment="1">
      <alignment vertical="top"/>
    </xf>
    <xf numFmtId="0" fontId="44" fillId="0" borderId="0" xfId="0" applyFont="1" applyAlignment="1">
      <alignment vertical="top"/>
    </xf>
    <xf numFmtId="0" fontId="28" fillId="0" borderId="0" xfId="0" applyFont="1" applyAlignment="1">
      <alignment horizontal="left" vertical="top"/>
    </xf>
    <xf numFmtId="49" fontId="28" fillId="0" borderId="0" xfId="0" applyNumberFormat="1"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vertical="top"/>
    </xf>
    <xf numFmtId="176" fontId="28" fillId="0" borderId="0" xfId="0" applyNumberFormat="1" applyFont="1" applyAlignment="1">
      <alignment vertical="top"/>
    </xf>
    <xf numFmtId="44" fontId="28" fillId="0" borderId="0" xfId="0" applyNumberFormat="1" applyFont="1" applyAlignment="1">
      <alignment vertical="top"/>
    </xf>
    <xf numFmtId="4" fontId="28" fillId="0" borderId="19" xfId="0" applyNumberFormat="1" applyFont="1" applyFill="1" applyBorder="1"/>
    <xf numFmtId="4" fontId="28" fillId="0" borderId="18" xfId="0" applyNumberFormat="1" applyFont="1" applyBorder="1"/>
    <xf numFmtId="4" fontId="28" fillId="0" borderId="19" xfId="113" applyNumberFormat="1" applyFont="1" applyFill="1" applyBorder="1" applyAlignment="1">
      <alignment horizontal="right"/>
    </xf>
    <xf numFmtId="2" fontId="28" fillId="0" borderId="18" xfId="0" applyNumberFormat="1" applyFont="1" applyFill="1" applyBorder="1" applyAlignment="1">
      <alignment horizontal="center"/>
    </xf>
    <xf numFmtId="0" fontId="45" fillId="0" borderId="0" xfId="0" applyFont="1" applyBorder="1" applyAlignment="1">
      <alignment horizontal="justify" vertical="top" wrapText="1"/>
    </xf>
    <xf numFmtId="0" fontId="43" fillId="0" borderId="0" xfId="0" applyFont="1" applyBorder="1" applyAlignment="1">
      <alignment horizontal="left" vertical="top" wrapText="1"/>
    </xf>
    <xf numFmtId="4" fontId="28" fillId="0" borderId="0" xfId="0" applyNumberFormat="1" applyFont="1" applyBorder="1"/>
    <xf numFmtId="0" fontId="28" fillId="0" borderId="18" xfId="0" applyFont="1" applyFill="1" applyBorder="1" applyAlignment="1">
      <alignment horizontal="center"/>
    </xf>
    <xf numFmtId="49" fontId="28" fillId="0" borderId="0" xfId="0" applyNumberFormat="1" applyFont="1" applyAlignment="1">
      <alignment horizontal="justify" vertical="top" wrapText="1"/>
    </xf>
    <xf numFmtId="49" fontId="28" fillId="0" borderId="0" xfId="0" applyNumberFormat="1" applyFont="1" applyAlignment="1">
      <alignment vertical="top" wrapText="1"/>
    </xf>
    <xf numFmtId="4" fontId="28" fillId="0" borderId="0" xfId="0" applyNumberFormat="1" applyFont="1" applyAlignment="1">
      <alignment vertical="top"/>
    </xf>
    <xf numFmtId="0" fontId="46" fillId="0" borderId="0" xfId="0" applyFont="1" applyAlignment="1">
      <alignment vertical="top"/>
    </xf>
    <xf numFmtId="0" fontId="47" fillId="0" borderId="18" xfId="0" applyFont="1" applyBorder="1" applyAlignment="1">
      <alignment horizontal="justify" vertical="top" wrapText="1"/>
    </xf>
    <xf numFmtId="0" fontId="49" fillId="0" borderId="0" xfId="0" applyFont="1" applyAlignment="1">
      <alignment vertical="center"/>
    </xf>
    <xf numFmtId="44" fontId="28" fillId="0" borderId="0" xfId="0" applyNumberFormat="1" applyFont="1" applyAlignment="1">
      <alignment horizontal="right" vertical="top"/>
    </xf>
    <xf numFmtId="44" fontId="28" fillId="0" borderId="0" xfId="0" applyNumberFormat="1" applyFont="1"/>
    <xf numFmtId="4" fontId="28" fillId="0" borderId="0" xfId="0" applyNumberFormat="1" applyFont="1" applyBorder="1" applyAlignment="1">
      <alignment vertical="top"/>
    </xf>
    <xf numFmtId="49" fontId="29" fillId="0" borderId="0" xfId="113" applyNumberFormat="1" applyFont="1" applyFill="1" applyAlignment="1" applyProtection="1">
      <alignment horizontal="center" vertical="top"/>
    </xf>
    <xf numFmtId="1" fontId="29" fillId="0" borderId="0" xfId="113" applyNumberFormat="1" applyFont="1" applyFill="1" applyAlignment="1" applyProtection="1">
      <alignment wrapText="1"/>
    </xf>
    <xf numFmtId="0" fontId="29" fillId="0" borderId="0" xfId="113" applyFont="1" applyFill="1" applyAlignment="1" applyProtection="1">
      <alignment horizontal="center"/>
    </xf>
    <xf numFmtId="2" fontId="29" fillId="0" borderId="0" xfId="113" applyNumberFormat="1" applyFont="1" applyFill="1" applyAlignment="1" applyProtection="1">
      <alignment horizontal="right"/>
    </xf>
    <xf numFmtId="4" fontId="29" fillId="0" borderId="0" xfId="113" applyNumberFormat="1" applyFont="1" applyFill="1" applyAlignment="1" applyProtection="1">
      <alignment horizontal="right"/>
    </xf>
    <xf numFmtId="0" fontId="28" fillId="0" borderId="0" xfId="0" applyFont="1" applyFill="1" applyAlignment="1">
      <alignment wrapText="1"/>
    </xf>
    <xf numFmtId="0" fontId="28" fillId="0" borderId="0" xfId="0" applyFont="1" applyFill="1" applyAlignment="1"/>
    <xf numFmtId="2" fontId="28" fillId="0" borderId="0" xfId="1" applyNumberFormat="1" applyFont="1" applyFill="1" applyAlignment="1">
      <alignment horizontal="right"/>
    </xf>
    <xf numFmtId="166" fontId="28" fillId="0" borderId="0" xfId="1" applyFont="1" applyFill="1" applyAlignment="1">
      <alignment horizontal="right"/>
    </xf>
    <xf numFmtId="0" fontId="29" fillId="0" borderId="0" xfId="0" applyFont="1" applyFill="1" applyAlignment="1">
      <alignment horizontal="center"/>
    </xf>
    <xf numFmtId="0" fontId="29" fillId="0" borderId="14" xfId="0" applyFont="1" applyFill="1" applyBorder="1" applyAlignment="1">
      <alignment wrapText="1"/>
    </xf>
    <xf numFmtId="0" fontId="29" fillId="0" borderId="13" xfId="0" applyFont="1" applyFill="1" applyBorder="1" applyAlignment="1"/>
    <xf numFmtId="2" fontId="29" fillId="0" borderId="13" xfId="1" applyNumberFormat="1" applyFont="1" applyFill="1" applyBorder="1" applyAlignment="1">
      <alignment horizontal="right"/>
    </xf>
    <xf numFmtId="166" fontId="29" fillId="0" borderId="13" xfId="1" applyFont="1" applyFill="1" applyBorder="1" applyAlignment="1">
      <alignment horizontal="right"/>
    </xf>
    <xf numFmtId="0" fontId="29" fillId="0" borderId="0" xfId="0" applyFont="1" applyFill="1" applyBorder="1" applyAlignment="1">
      <alignment wrapText="1"/>
    </xf>
    <xf numFmtId="0" fontId="29" fillId="0" borderId="0" xfId="0" applyFont="1" applyFill="1" applyBorder="1" applyAlignment="1"/>
    <xf numFmtId="2" fontId="29" fillId="0" borderId="0" xfId="1" applyNumberFormat="1" applyFont="1" applyFill="1" applyBorder="1" applyAlignment="1">
      <alignment horizontal="right"/>
    </xf>
    <xf numFmtId="166" fontId="29" fillId="0" borderId="0" xfId="1" applyFont="1" applyFill="1" applyBorder="1" applyAlignment="1">
      <alignment horizontal="right"/>
    </xf>
    <xf numFmtId="4" fontId="29" fillId="0" borderId="0" xfId="1" applyNumberFormat="1" applyFont="1" applyBorder="1" applyAlignment="1">
      <alignment horizontal="right" vertical="center"/>
    </xf>
    <xf numFmtId="4" fontId="29" fillId="0" borderId="0" xfId="113" applyNumberFormat="1" applyFont="1" applyFill="1" applyBorder="1" applyAlignment="1">
      <alignment horizontal="right"/>
    </xf>
    <xf numFmtId="4" fontId="28" fillId="0" borderId="0" xfId="0" applyNumberFormat="1" applyFont="1" applyBorder="1" applyAlignment="1">
      <alignment horizontal="right"/>
    </xf>
    <xf numFmtId="4" fontId="28" fillId="0" borderId="0" xfId="1" applyNumberFormat="1" applyFont="1" applyFill="1" applyAlignment="1">
      <alignment horizontal="right"/>
    </xf>
    <xf numFmtId="44" fontId="29" fillId="0" borderId="0" xfId="1" applyNumberFormat="1" applyFont="1" applyFill="1" applyAlignment="1">
      <alignment horizontal="right"/>
    </xf>
    <xf numFmtId="44" fontId="28" fillId="0" borderId="0" xfId="113" applyNumberFormat="1" applyFont="1" applyFill="1" applyAlignment="1" applyProtection="1">
      <alignment horizontal="right"/>
    </xf>
    <xf numFmtId="44" fontId="29" fillId="0" borderId="0" xfId="113" applyNumberFormat="1" applyFont="1" applyFill="1" applyAlignment="1" applyProtection="1">
      <alignment horizontal="right"/>
    </xf>
    <xf numFmtId="44" fontId="28" fillId="0" borderId="0" xfId="1" applyNumberFormat="1" applyFont="1" applyFill="1" applyAlignment="1">
      <alignment horizontal="right"/>
    </xf>
    <xf numFmtId="44" fontId="29" fillId="0" borderId="0" xfId="2" applyNumberFormat="1" applyFont="1" applyBorder="1" applyAlignment="1">
      <alignment horizontal="right"/>
    </xf>
    <xf numFmtId="4" fontId="28" fillId="0" borderId="0" xfId="113" applyNumberFormat="1" applyFont="1" applyFill="1" applyAlignment="1" applyProtection="1">
      <alignment horizontal="right"/>
    </xf>
    <xf numFmtId="4" fontId="50" fillId="0" borderId="15" xfId="113" applyNumberFormat="1" applyFont="1" applyFill="1" applyBorder="1" applyAlignment="1">
      <alignment horizontal="right"/>
    </xf>
    <xf numFmtId="4" fontId="50" fillId="0" borderId="0" xfId="1" applyNumberFormat="1" applyFont="1" applyBorder="1" applyAlignment="1">
      <alignment horizontal="center"/>
    </xf>
    <xf numFmtId="4" fontId="51" fillId="0" borderId="13" xfId="0" applyNumberFormat="1" applyFont="1" applyBorder="1" applyAlignment="1">
      <alignment horizontal="right"/>
    </xf>
    <xf numFmtId="4" fontId="51" fillId="0" borderId="0" xfId="1" applyNumberFormat="1" applyFont="1" applyBorder="1" applyAlignment="1"/>
    <xf numFmtId="4" fontId="50" fillId="0" borderId="0" xfId="113" applyNumberFormat="1" applyFont="1" applyAlignment="1">
      <alignment horizontal="right"/>
    </xf>
    <xf numFmtId="4" fontId="50" fillId="0" borderId="0" xfId="113" applyNumberFormat="1" applyFont="1" applyBorder="1" applyAlignment="1">
      <alignment horizontal="right"/>
    </xf>
    <xf numFmtId="4" fontId="51" fillId="0" borderId="0" xfId="113" applyNumberFormat="1" applyFont="1" applyFill="1" applyAlignment="1">
      <alignment horizontal="right"/>
    </xf>
    <xf numFmtId="49" fontId="50" fillId="0" borderId="10" xfId="113" applyNumberFormat="1" applyFont="1" applyFill="1" applyBorder="1" applyAlignment="1">
      <alignment horizontal="center" vertical="top"/>
    </xf>
    <xf numFmtId="4" fontId="50" fillId="0" borderId="0" xfId="113" applyNumberFormat="1" applyFont="1" applyFill="1" applyAlignment="1">
      <alignment horizontal="right"/>
    </xf>
    <xf numFmtId="4" fontId="50" fillId="0" borderId="0" xfId="0" applyNumberFormat="1" applyFont="1"/>
    <xf numFmtId="44" fontId="51" fillId="0" borderId="16" xfId="2" applyNumberFormat="1" applyFont="1" applyBorder="1" applyAlignment="1">
      <alignment horizontal="right"/>
    </xf>
    <xf numFmtId="175" fontId="51" fillId="0" borderId="0" xfId="0" applyNumberFormat="1" applyFont="1" applyBorder="1" applyAlignment="1">
      <alignment horizontal="right"/>
    </xf>
    <xf numFmtId="4" fontId="50" fillId="0" borderId="0" xfId="113" applyNumberFormat="1" applyFont="1" applyFill="1" applyBorder="1" applyAlignment="1">
      <alignment horizontal="right"/>
    </xf>
    <xf numFmtId="4" fontId="50" fillId="0" borderId="0" xfId="0" applyNumberFormat="1" applyFont="1" applyAlignment="1">
      <alignment horizontal="right"/>
    </xf>
    <xf numFmtId="4" fontId="51" fillId="0" borderId="0" xfId="0" applyNumberFormat="1" applyFont="1" applyAlignment="1">
      <alignment horizontal="right"/>
    </xf>
    <xf numFmtId="4" fontId="50" fillId="0" borderId="17" xfId="0" applyNumberFormat="1" applyFont="1" applyBorder="1" applyAlignment="1">
      <alignment horizontal="right"/>
    </xf>
    <xf numFmtId="4" fontId="50" fillId="0" borderId="0" xfId="0" applyNumberFormat="1" applyFont="1" applyBorder="1" applyAlignment="1">
      <alignment horizontal="right"/>
    </xf>
    <xf numFmtId="4" fontId="51" fillId="0" borderId="0" xfId="113" applyNumberFormat="1" applyFont="1" applyFill="1" applyBorder="1"/>
    <xf numFmtId="49" fontId="50" fillId="0" borderId="0" xfId="113" applyNumberFormat="1" applyFont="1" applyFill="1" applyBorder="1" applyAlignment="1">
      <alignment horizontal="center" vertical="top"/>
    </xf>
    <xf numFmtId="4" fontId="28" fillId="0" borderId="0" xfId="113" applyNumberFormat="1" applyFont="1" applyAlignment="1"/>
    <xf numFmtId="4" fontId="28" fillId="0" borderId="0" xfId="0" applyNumberFormat="1" applyFont="1" applyFill="1" applyAlignment="1">
      <alignment vertical="top" wrapText="1"/>
    </xf>
    <xf numFmtId="4" fontId="28" fillId="0" borderId="0" xfId="0" quotePrefix="1" applyNumberFormat="1" applyFont="1" applyFill="1" applyAlignment="1">
      <alignment wrapText="1"/>
    </xf>
    <xf numFmtId="2" fontId="28" fillId="0" borderId="0" xfId="0" applyNumberFormat="1" applyFont="1" applyFill="1" applyAlignment="1"/>
    <xf numFmtId="4" fontId="19" fillId="0" borderId="0" xfId="0" applyNumberFormat="1" applyFont="1" applyAlignment="1"/>
    <xf numFmtId="0" fontId="28" fillId="0" borderId="0" xfId="113" applyFont="1" applyAlignment="1">
      <alignment wrapText="1"/>
    </xf>
    <xf numFmtId="0" fontId="29" fillId="0" borderId="0" xfId="113" applyFont="1" applyAlignment="1">
      <alignment wrapText="1"/>
    </xf>
    <xf numFmtId="0" fontId="19" fillId="0" borderId="0" xfId="0" applyFont="1" applyAlignment="1">
      <alignment wrapText="1"/>
    </xf>
    <xf numFmtId="0" fontId="28" fillId="0" borderId="0" xfId="0" applyFont="1" applyAlignment="1">
      <alignment wrapText="1"/>
    </xf>
    <xf numFmtId="0" fontId="28" fillId="0" borderId="0" xfId="113" applyFont="1" applyFill="1" applyAlignment="1">
      <alignment wrapText="1"/>
    </xf>
    <xf numFmtId="1" fontId="28" fillId="0" borderId="0" xfId="0" applyNumberFormat="1" applyFont="1" applyAlignment="1">
      <alignment wrapText="1"/>
    </xf>
    <xf numFmtId="0" fontId="32" fillId="0" borderId="0" xfId="113" applyFont="1" applyAlignment="1">
      <alignment vertical="top" wrapText="1"/>
    </xf>
    <xf numFmtId="0" fontId="36" fillId="0" borderId="0" xfId="0" applyFont="1" applyFill="1" applyAlignment="1">
      <alignment horizontal="center"/>
    </xf>
    <xf numFmtId="0" fontId="19" fillId="0" borderId="0" xfId="0" applyFont="1" applyFill="1" applyAlignment="1">
      <alignment horizontal="center"/>
    </xf>
    <xf numFmtId="4" fontId="28" fillId="0" borderId="0" xfId="0" applyNumberFormat="1" applyFont="1" applyFill="1" applyBorder="1" applyAlignment="1">
      <alignment horizontal="justify" vertical="top" wrapText="1"/>
    </xf>
    <xf numFmtId="4" fontId="29" fillId="0" borderId="0" xfId="0" applyNumberFormat="1" applyFont="1" applyFill="1" applyAlignment="1">
      <alignment horizontal="justify"/>
    </xf>
    <xf numFmtId="4" fontId="28" fillId="0" borderId="0" xfId="0" applyNumberFormat="1" applyFont="1" applyFill="1" applyAlignment="1">
      <alignment horizontal="justify"/>
    </xf>
    <xf numFmtId="4" fontId="28" fillId="0" borderId="0" xfId="0" applyNumberFormat="1" applyFont="1" applyFill="1" applyAlignment="1">
      <alignment horizontal="justify" vertical="top"/>
    </xf>
    <xf numFmtId="4" fontId="29" fillId="0" borderId="0" xfId="0" applyNumberFormat="1" applyFont="1" applyFill="1" applyBorder="1" applyAlignment="1">
      <alignment horizontal="justify"/>
    </xf>
    <xf numFmtId="4" fontId="29" fillId="0" borderId="0" xfId="0" applyNumberFormat="1" applyFont="1" applyFill="1" applyAlignment="1">
      <alignment horizontal="justify" vertical="top"/>
    </xf>
    <xf numFmtId="0" fontId="40" fillId="0" borderId="0" xfId="0" applyFont="1" applyAlignment="1">
      <alignment vertical="center" wrapText="1"/>
    </xf>
  </cellXfs>
  <cellStyles count="168">
    <cellStyle name="_List1" xfId="58"/>
    <cellStyle name="20 % – Poudarek1 2" xfId="4"/>
    <cellStyle name="20 % – Poudarek2 2" xfId="5"/>
    <cellStyle name="20 % – Poudarek3 2" xfId="6"/>
    <cellStyle name="20 % – Poudarek4 2" xfId="7"/>
    <cellStyle name="20 % – Poudarek5 2" xfId="8"/>
    <cellStyle name="20 % – Poudarek6 2" xfId="9"/>
    <cellStyle name="20% - Accent1" xfId="10"/>
    <cellStyle name="20% - Accent1 2" xfId="11"/>
    <cellStyle name="20% - Accent2" xfId="12"/>
    <cellStyle name="20% - Accent2 2" xfId="13"/>
    <cellStyle name="20% - Accent3" xfId="14"/>
    <cellStyle name="20% - Accent3 2" xfId="15"/>
    <cellStyle name="20% - Accent4" xfId="16"/>
    <cellStyle name="20% - Accent4 2" xfId="17"/>
    <cellStyle name="20% - Accent5" xfId="18"/>
    <cellStyle name="20% - Accent5 2" xfId="19"/>
    <cellStyle name="20% - Accent6" xfId="20"/>
    <cellStyle name="20% - Accent6 2" xfId="21"/>
    <cellStyle name="40 % – Poudarek1 2" xfId="22"/>
    <cellStyle name="40 % – Poudarek2 2" xfId="23"/>
    <cellStyle name="40 % – Poudarek3 2" xfId="24"/>
    <cellStyle name="40 % – Poudarek4 2" xfId="25"/>
    <cellStyle name="40 % – Poudarek5 2" xfId="26"/>
    <cellStyle name="40 % – Poudarek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 Poudarek1 2" xfId="40"/>
    <cellStyle name="60 % – Poudarek2 2" xfId="41"/>
    <cellStyle name="60 % – Poudarek3 2" xfId="42"/>
    <cellStyle name="60 % – Poudarek4 2" xfId="43"/>
    <cellStyle name="60 % – Poudarek5 2" xfId="44"/>
    <cellStyle name="60 % – Poudarek6 2" xfId="45"/>
    <cellStyle name="60% - Accent1" xfId="46"/>
    <cellStyle name="60% - Accent1 2" xfId="47"/>
    <cellStyle name="60% - Accent2" xfId="48"/>
    <cellStyle name="60% - Accent2 2" xfId="49"/>
    <cellStyle name="60% - Accent3" xfId="50"/>
    <cellStyle name="60% - Accent3 2" xfId="51"/>
    <cellStyle name="60% - Accent4" xfId="52"/>
    <cellStyle name="60% - Accent4 2" xfId="53"/>
    <cellStyle name="60% - Accent5" xfId="54"/>
    <cellStyle name="60% - Accent5 2" xfId="55"/>
    <cellStyle name="60% - Accent6" xfId="56"/>
    <cellStyle name="60% - Accent6 2" xfId="57"/>
    <cellStyle name="Accent1" xfId="59"/>
    <cellStyle name="Accent1 2" xfId="60"/>
    <cellStyle name="Accent2" xfId="61"/>
    <cellStyle name="Accent2 2" xfId="62"/>
    <cellStyle name="Accent3" xfId="63"/>
    <cellStyle name="Accent3 2" xfId="64"/>
    <cellStyle name="Accent4" xfId="65"/>
    <cellStyle name="Accent4 2" xfId="66"/>
    <cellStyle name="Accent5" xfId="67"/>
    <cellStyle name="Accent5 2" xfId="68"/>
    <cellStyle name="Accent6" xfId="69"/>
    <cellStyle name="Accent6 2" xfId="70"/>
    <cellStyle name="Bad" xfId="71"/>
    <cellStyle name="Bad 2" xfId="72"/>
    <cellStyle name="Calculation" xfId="73"/>
    <cellStyle name="Calculation 2" xfId="74"/>
    <cellStyle name="cf1" xfId="75"/>
    <cellStyle name="cf2" xfId="76"/>
    <cellStyle name="Check Cell" xfId="77"/>
    <cellStyle name="Check Cell 2" xfId="78"/>
    <cellStyle name="Currency 2" xfId="79"/>
    <cellStyle name="Currency 2 2" xfId="80"/>
    <cellStyle name="Currency 3" xfId="81"/>
    <cellStyle name="Denar [0]_V3 plin" xfId="82"/>
    <cellStyle name="Denar_V3 plin" xfId="83"/>
    <cellStyle name="Dobro 2" xfId="84"/>
    <cellStyle name="Euro" xfId="85"/>
    <cellStyle name="Explanatory Text" xfId="86"/>
    <cellStyle name="Explanatory Text 2" xfId="87"/>
    <cellStyle name="Good" xfId="88"/>
    <cellStyle name="Good 2" xfId="89"/>
    <cellStyle name="Heading 1" xfId="90"/>
    <cellStyle name="Heading 1 2" xfId="91"/>
    <cellStyle name="Heading 2" xfId="92"/>
    <cellStyle name="Heading 2 2" xfId="93"/>
    <cellStyle name="Heading 3" xfId="94"/>
    <cellStyle name="Heading 3 2" xfId="95"/>
    <cellStyle name="Heading 4" xfId="96"/>
    <cellStyle name="Heading 4 2" xfId="97"/>
    <cellStyle name="Input" xfId="98"/>
    <cellStyle name="Input 2" xfId="99"/>
    <cellStyle name="Izhod 2" xfId="100"/>
    <cellStyle name="Linked Cell" xfId="101"/>
    <cellStyle name="Linked Cell 2" xfId="102"/>
    <cellStyle name="Naslov 1 2" xfId="103"/>
    <cellStyle name="Naslov 2 2" xfId="104"/>
    <cellStyle name="Naslov 3 2" xfId="105"/>
    <cellStyle name="Naslov 4 2" xfId="106"/>
    <cellStyle name="Naslov 5" xfId="107"/>
    <cellStyle name="Navadno" xfId="0" builtinId="0" customBuiltin="1"/>
    <cellStyle name="Navadno 2" xfId="108"/>
    <cellStyle name="Navadno 3" xfId="109"/>
    <cellStyle name="Navadno 4" xfId="110"/>
    <cellStyle name="Navadno 5" xfId="111"/>
    <cellStyle name="Navadno 6" xfId="112"/>
    <cellStyle name="Navadno_POPIS DEL-DORNBERK-1.faza-razpis" xfId="113"/>
    <cellStyle name="Navadno_POPIS-KANALIZACIJA-popravljen-brezcen" xfId="167"/>
    <cellStyle name="Neutral" xfId="114"/>
    <cellStyle name="Neutral 2" xfId="115"/>
    <cellStyle name="Nevtralno 2" xfId="116"/>
    <cellStyle name="normal" xfId="117"/>
    <cellStyle name="Normal 11" xfId="119"/>
    <cellStyle name="Normal 12" xfId="120"/>
    <cellStyle name="Normal 18" xfId="121"/>
    <cellStyle name="Normal 2" xfId="122"/>
    <cellStyle name="Normal 2 2" xfId="123"/>
    <cellStyle name="Normal 2 2 2" xfId="124"/>
    <cellStyle name="Normal 2 3" xfId="125"/>
    <cellStyle name="Normal 3" xfId="126"/>
    <cellStyle name="Normal 3 2" xfId="127"/>
    <cellStyle name="Normal 4" xfId="128"/>
    <cellStyle name="Normal 4 2" xfId="129"/>
    <cellStyle name="Normal_03-001 ADRIA-STR.INST" xfId="118"/>
    <cellStyle name="Note" xfId="130"/>
    <cellStyle name="Note 2" xfId="131"/>
    <cellStyle name="Odstotek 2" xfId="132"/>
    <cellStyle name="oft Excel]_x000a_Comment=The open=/f lines load custom functions into the Paste Function list._x000a_Maximized=3_x000a_Basics=1_x000a_A" xfId="133"/>
    <cellStyle name="Opomba 2" xfId="134"/>
    <cellStyle name="Opozorilo 2" xfId="135"/>
    <cellStyle name="Output" xfId="136"/>
    <cellStyle name="Output 2" xfId="137"/>
    <cellStyle name="Pojasnjevalno besedilo 2" xfId="138"/>
    <cellStyle name="Poudarek1 2" xfId="139"/>
    <cellStyle name="Poudarek2 2" xfId="140"/>
    <cellStyle name="Poudarek3 2" xfId="141"/>
    <cellStyle name="Poudarek4 2" xfId="142"/>
    <cellStyle name="Poudarek5 2" xfId="143"/>
    <cellStyle name="Poudarek6 2" xfId="144"/>
    <cellStyle name="Povezana celica 2" xfId="145"/>
    <cellStyle name="Preveri celico 2" xfId="146"/>
    <cellStyle name="Računanje 2" xfId="147"/>
    <cellStyle name="Slabo 2" xfId="148"/>
    <cellStyle name="Slog 1" xfId="149"/>
    <cellStyle name="Slog 1 2" xfId="150"/>
    <cellStyle name="Style 1" xfId="151"/>
    <cellStyle name="ţđBęţ_x000a_ÝţUX•" xfId="3"/>
    <cellStyle name="Title" xfId="152"/>
    <cellStyle name="Title 2" xfId="153"/>
    <cellStyle name="Total" xfId="154"/>
    <cellStyle name="Total 2" xfId="155"/>
    <cellStyle name="Valuta" xfId="2" builtinId="4" customBuiltin="1"/>
    <cellStyle name="Valuta 2" xfId="156"/>
    <cellStyle name="Valuta 3" xfId="157"/>
    <cellStyle name="Valuta 4" xfId="158"/>
    <cellStyle name="Valuta 5" xfId="159"/>
    <cellStyle name="Vejica" xfId="1" builtinId="3" customBuiltin="1"/>
    <cellStyle name="Vejica 2" xfId="160"/>
    <cellStyle name="Vejica 3" xfId="161"/>
    <cellStyle name="Vejica 4" xfId="162"/>
    <cellStyle name="Vnos 2" xfId="163"/>
    <cellStyle name="Vsota 2" xfId="164"/>
    <cellStyle name="Warning Text" xfId="165"/>
    <cellStyle name="Warning Text 2" xfId="166"/>
  </cellStyles>
  <dxfs count="10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2"/>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369358</xdr:colOff>
      <xdr:row>142</xdr:row>
      <xdr:rowOff>263736</xdr:rowOff>
    </xdr:from>
    <xdr:to>
      <xdr:col>6</xdr:col>
      <xdr:colOff>552576</xdr:colOff>
      <xdr:row>144</xdr:row>
      <xdr:rowOff>934380</xdr:rowOff>
    </xdr:to>
    <xdr:pic>
      <xdr:nvPicPr>
        <xdr:cNvPr id="3" name="Slika 2">
          <a:extLst>
            <a:ext uri="{FF2B5EF4-FFF2-40B4-BE49-F238E27FC236}">
              <a16:creationId xmlns:a16="http://schemas.microsoft.com/office/drawing/2014/main" id="{A5A5F91B-BE65-4072-A401-762DBEFDE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34441" y="44491486"/>
          <a:ext cx="1831467" cy="1237487"/>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abSelected="1" view="pageBreakPreview" zoomScale="115" zoomScaleNormal="100" zoomScaleSheetLayoutView="115" workbookViewId="0"/>
  </sheetViews>
  <sheetFormatPr defaultColWidth="9.140625" defaultRowHeight="12.75"/>
  <cols>
    <col min="1" max="1" width="5.42578125" style="186" customWidth="1"/>
    <col min="2" max="2" width="46.42578125" style="187" customWidth="1"/>
    <col min="3" max="3" width="6.140625" style="188" bestFit="1" customWidth="1"/>
    <col min="4" max="4" width="9.42578125" style="189" customWidth="1"/>
    <col min="5" max="5" width="10.5703125" style="190" customWidth="1"/>
    <col min="6" max="6" width="13.140625" style="323" bestFit="1" customWidth="1"/>
    <col min="7" max="7" width="9.140625" style="215" customWidth="1"/>
    <col min="8" max="16384" width="9.140625" style="215"/>
  </cols>
  <sheetData>
    <row r="1" spans="1:6">
      <c r="A1" s="200"/>
      <c r="B1" s="211"/>
      <c r="C1" s="212"/>
      <c r="D1" s="213"/>
      <c r="E1" s="214"/>
      <c r="F1" s="317"/>
    </row>
    <row r="2" spans="1:6">
      <c r="A2" s="355" t="s">
        <v>193</v>
      </c>
      <c r="B2" s="355"/>
      <c r="C2" s="355"/>
      <c r="D2" s="355"/>
      <c r="E2" s="355"/>
      <c r="F2" s="355"/>
    </row>
    <row r="3" spans="1:6">
      <c r="A3" s="355" t="s">
        <v>414</v>
      </c>
      <c r="B3" s="356"/>
      <c r="C3" s="356"/>
      <c r="D3" s="356"/>
      <c r="E3" s="356"/>
      <c r="F3" s="356"/>
    </row>
    <row r="4" spans="1:6">
      <c r="A4" s="200"/>
      <c r="B4" s="211"/>
      <c r="C4" s="212"/>
      <c r="D4" s="213"/>
      <c r="E4" s="214"/>
      <c r="F4" s="317"/>
    </row>
    <row r="5" spans="1:6">
      <c r="A5" s="200"/>
      <c r="B5" s="216" t="s">
        <v>0</v>
      </c>
      <c r="C5" s="212"/>
      <c r="D5" s="213"/>
      <c r="E5" s="214"/>
      <c r="F5" s="317"/>
    </row>
    <row r="6" spans="1:6">
      <c r="A6" s="200"/>
      <c r="B6" s="211"/>
      <c r="C6" s="212"/>
      <c r="D6" s="213"/>
      <c r="E6" s="214"/>
      <c r="F6" s="317"/>
    </row>
    <row r="7" spans="1:6" s="221" customFormat="1">
      <c r="A7" s="217"/>
      <c r="B7" s="218"/>
      <c r="C7" s="216"/>
      <c r="D7" s="219"/>
      <c r="E7" s="220"/>
      <c r="F7" s="318"/>
    </row>
    <row r="8" spans="1:6" s="221" customFormat="1" ht="25.5">
      <c r="A8" s="247" t="s">
        <v>1</v>
      </c>
      <c r="B8" s="225" t="s">
        <v>194</v>
      </c>
      <c r="C8" s="216"/>
      <c r="D8" s="219"/>
      <c r="E8" s="220"/>
      <c r="F8" s="318"/>
    </row>
    <row r="9" spans="1:6" s="221" customFormat="1">
      <c r="A9" s="222" t="s">
        <v>3</v>
      </c>
      <c r="B9" s="215" t="s">
        <v>195</v>
      </c>
      <c r="C9" s="188"/>
      <c r="D9" s="189"/>
      <c r="E9" s="190"/>
      <c r="F9" s="259">
        <f>SUM(A.1!G18)</f>
        <v>0</v>
      </c>
    </row>
    <row r="10" spans="1:6" s="221" customFormat="1">
      <c r="A10" s="222" t="s">
        <v>5</v>
      </c>
      <c r="B10" s="215" t="s">
        <v>191</v>
      </c>
      <c r="C10" s="188"/>
      <c r="D10" s="189"/>
      <c r="E10" s="190"/>
      <c r="F10" s="259">
        <f>SUM(A.2!G18)</f>
        <v>0</v>
      </c>
    </row>
    <row r="11" spans="1:6" s="221" customFormat="1">
      <c r="A11" s="222"/>
      <c r="B11" s="215"/>
      <c r="C11" s="188"/>
      <c r="D11" s="189"/>
      <c r="E11" s="190"/>
      <c r="F11" s="316"/>
    </row>
    <row r="12" spans="1:6" s="221" customFormat="1" ht="13.5" thickBot="1">
      <c r="A12" s="222"/>
      <c r="B12" s="248" t="s">
        <v>26</v>
      </c>
      <c r="C12" s="243"/>
      <c r="D12" s="244"/>
      <c r="E12" s="245"/>
      <c r="F12" s="122">
        <f>SUM(F9:F10)</f>
        <v>0</v>
      </c>
    </row>
    <row r="13" spans="1:6" ht="13.5" thickTop="1">
      <c r="A13" s="222"/>
      <c r="B13" s="223"/>
      <c r="F13" s="319"/>
    </row>
    <row r="14" spans="1:6" s="221" customFormat="1">
      <c r="A14" s="224" t="s">
        <v>10</v>
      </c>
      <c r="B14" s="225" t="s">
        <v>189</v>
      </c>
      <c r="C14" s="196"/>
      <c r="D14" s="197"/>
      <c r="E14" s="198"/>
      <c r="F14" s="320"/>
    </row>
    <row r="15" spans="1:6" s="221" customFormat="1">
      <c r="A15" s="200" t="s">
        <v>3</v>
      </c>
      <c r="B15" s="211" t="s">
        <v>192</v>
      </c>
      <c r="C15" s="196"/>
      <c r="D15" s="197"/>
      <c r="E15" s="198"/>
      <c r="F15" s="259">
        <f>SUM(B.1!G19)</f>
        <v>0</v>
      </c>
    </row>
    <row r="16" spans="1:6" s="221" customFormat="1">
      <c r="A16" s="200"/>
      <c r="B16" s="211"/>
      <c r="C16" s="196"/>
      <c r="D16" s="197"/>
      <c r="E16" s="198"/>
      <c r="F16" s="321"/>
    </row>
    <row r="17" spans="1:6" s="221" customFormat="1" ht="13.5" thickBot="1">
      <c r="A17" s="217"/>
      <c r="B17" s="248" t="s">
        <v>190</v>
      </c>
      <c r="C17" s="243"/>
      <c r="D17" s="244"/>
      <c r="E17" s="245"/>
      <c r="F17" s="122">
        <f>SUM(F15:F15)</f>
        <v>0</v>
      </c>
    </row>
    <row r="18" spans="1:6" ht="13.5" thickTop="1">
      <c r="A18" s="222"/>
      <c r="B18" s="223"/>
      <c r="F18" s="319"/>
    </row>
    <row r="19" spans="1:6" s="221" customFormat="1">
      <c r="A19" s="195" t="s">
        <v>11</v>
      </c>
      <c r="B19" s="225" t="s">
        <v>416</v>
      </c>
      <c r="C19" s="196"/>
      <c r="D19" s="197"/>
      <c r="E19" s="198"/>
      <c r="F19" s="320"/>
    </row>
    <row r="20" spans="1:6" s="221" customFormat="1">
      <c r="A20" s="200" t="s">
        <v>3</v>
      </c>
      <c r="B20" s="211" t="s">
        <v>417</v>
      </c>
      <c r="C20" s="212"/>
      <c r="D20" s="213"/>
      <c r="E20" s="214"/>
      <c r="F20" s="259">
        <f>SUM(C.1!G20)</f>
        <v>0</v>
      </c>
    </row>
    <row r="21" spans="1:6" s="221" customFormat="1">
      <c r="A21" s="200"/>
      <c r="B21" s="211"/>
      <c r="C21" s="212"/>
      <c r="D21" s="213"/>
      <c r="E21" s="214"/>
      <c r="F21" s="321"/>
    </row>
    <row r="22" spans="1:6" s="221" customFormat="1" ht="13.5" thickBot="1">
      <c r="A22" s="217"/>
      <c r="B22" s="248" t="s">
        <v>434</v>
      </c>
      <c r="C22" s="243"/>
      <c r="D22" s="244"/>
      <c r="E22" s="245"/>
      <c r="F22" s="122">
        <f>SUM(F20:F20)</f>
        <v>0</v>
      </c>
    </row>
    <row r="23" spans="1:6" s="221" customFormat="1" ht="13.5" thickTop="1">
      <c r="A23" s="261"/>
      <c r="B23" s="249"/>
      <c r="C23" s="250"/>
      <c r="D23" s="251"/>
      <c r="E23" s="252"/>
      <c r="F23" s="322"/>
    </row>
    <row r="24" spans="1:6" s="221" customFormat="1" ht="25.5">
      <c r="A24" s="296" t="s">
        <v>302</v>
      </c>
      <c r="B24" s="297" t="str">
        <f>D.1!B2</f>
        <v>BETONSKI ZID (dolžine 60m) IN DOSTOPNA POT (dolžine 120m)</v>
      </c>
      <c r="C24" s="298"/>
      <c r="D24" s="299"/>
      <c r="E24" s="300"/>
      <c r="F24" s="320"/>
    </row>
    <row r="25" spans="1:6" s="221" customFormat="1">
      <c r="A25" s="49" t="s">
        <v>3</v>
      </c>
      <c r="B25" s="301" t="s">
        <v>303</v>
      </c>
      <c r="C25" s="302"/>
      <c r="D25" s="303"/>
      <c r="E25" s="304"/>
      <c r="F25" s="259">
        <f>SUM(D.1!G16)</f>
        <v>0</v>
      </c>
    </row>
    <row r="26" spans="1:6" s="221" customFormat="1">
      <c r="A26" s="49"/>
      <c r="B26" s="301"/>
      <c r="C26" s="302"/>
      <c r="D26" s="303"/>
      <c r="E26" s="304"/>
      <c r="F26" s="321"/>
    </row>
    <row r="27" spans="1:6" s="221" customFormat="1" ht="13.5" thickBot="1">
      <c r="A27" s="305"/>
      <c r="B27" s="306" t="s">
        <v>304</v>
      </c>
      <c r="C27" s="307"/>
      <c r="D27" s="308"/>
      <c r="E27" s="309"/>
      <c r="F27" s="122">
        <f>SUM(F25:F25)</f>
        <v>0</v>
      </c>
    </row>
    <row r="28" spans="1:6" s="221" customFormat="1" ht="13.5" thickTop="1">
      <c r="A28" s="305"/>
      <c r="B28" s="310"/>
      <c r="C28" s="311"/>
      <c r="D28" s="312"/>
      <c r="E28" s="313"/>
      <c r="F28" s="322"/>
    </row>
    <row r="29" spans="1:6" s="221" customFormat="1" ht="25.5">
      <c r="A29" s="296" t="s">
        <v>13</v>
      </c>
      <c r="B29" s="297" t="str">
        <f>E.1!B2</f>
        <v>NN PRIKLJUČEK ZA KOMPAKTNO ČISTILNO NAPRAVO PRILESJE PRI PLAVAH</v>
      </c>
      <c r="C29" s="298"/>
      <c r="D29" s="299"/>
      <c r="E29" s="300"/>
      <c r="F29" s="320"/>
    </row>
    <row r="30" spans="1:6" s="221" customFormat="1">
      <c r="A30" s="49" t="s">
        <v>3</v>
      </c>
      <c r="B30" s="301" t="s">
        <v>378</v>
      </c>
      <c r="C30" s="302"/>
      <c r="D30" s="303"/>
      <c r="E30" s="304"/>
      <c r="F30" s="259">
        <f>SUM(E.1!G19)</f>
        <v>0</v>
      </c>
    </row>
    <row r="31" spans="1:6" s="221" customFormat="1">
      <c r="A31" s="49"/>
      <c r="B31" s="301"/>
      <c r="C31" s="302"/>
      <c r="D31" s="303"/>
      <c r="E31" s="304"/>
      <c r="F31" s="321"/>
    </row>
    <row r="32" spans="1:6" s="221" customFormat="1" ht="13.5" thickBot="1">
      <c r="A32" s="305"/>
      <c r="B32" s="306" t="s">
        <v>376</v>
      </c>
      <c r="C32" s="307"/>
      <c r="D32" s="308"/>
      <c r="E32" s="309"/>
      <c r="F32" s="122">
        <f>SUM(F30:F30)</f>
        <v>0</v>
      </c>
    </row>
    <row r="33" spans="1:6" ht="13.5" thickTop="1">
      <c r="A33" s="222"/>
      <c r="B33" s="223"/>
      <c r="F33" s="319"/>
    </row>
    <row r="34" spans="1:6" s="221" customFormat="1" ht="13.5" thickBot="1">
      <c r="A34" s="224" t="s">
        <v>14</v>
      </c>
      <c r="B34" s="248" t="s">
        <v>183</v>
      </c>
      <c r="C34" s="246">
        <v>0.08</v>
      </c>
      <c r="D34" s="244"/>
      <c r="E34" s="245"/>
      <c r="F34" s="122">
        <f>+(F17+F22+F12+F27+F32)*C34</f>
        <v>0</v>
      </c>
    </row>
    <row r="35" spans="1:6" ht="13.5" thickTop="1">
      <c r="A35" s="222"/>
      <c r="B35" s="223"/>
      <c r="F35" s="319"/>
    </row>
    <row r="36" spans="1:6" s="221" customFormat="1" ht="13.5" thickBot="1">
      <c r="A36" s="224"/>
      <c r="B36" s="248" t="s">
        <v>433</v>
      </c>
      <c r="C36" s="243"/>
      <c r="D36" s="244"/>
      <c r="E36" s="245"/>
      <c r="F36" s="122">
        <f>+F17+F22+F34+F12+F27+F32</f>
        <v>0</v>
      </c>
    </row>
    <row r="37" spans="1:6" s="221" customFormat="1" ht="13.5" thickTop="1">
      <c r="A37" s="224"/>
      <c r="B37" s="249"/>
      <c r="C37" s="250"/>
      <c r="D37" s="251"/>
      <c r="E37" s="252"/>
      <c r="F37" s="322"/>
    </row>
    <row r="38" spans="1:6">
      <c r="A38" s="222"/>
      <c r="B38" s="223" t="s">
        <v>25</v>
      </c>
      <c r="F38" s="259">
        <f>+F36*0.22</f>
        <v>0</v>
      </c>
    </row>
    <row r="39" spans="1:6">
      <c r="A39" s="222"/>
      <c r="B39" s="223"/>
      <c r="F39" s="316"/>
    </row>
    <row r="40" spans="1:6" s="221" customFormat="1" ht="13.5" thickBot="1">
      <c r="A40" s="224"/>
      <c r="B40" s="248" t="s">
        <v>15</v>
      </c>
      <c r="C40" s="243"/>
      <c r="D40" s="244"/>
      <c r="E40" s="245"/>
      <c r="F40" s="122">
        <f>+F36+F38</f>
        <v>0</v>
      </c>
    </row>
    <row r="41" spans="1:6" s="221" customFormat="1" ht="13.5" thickTop="1">
      <c r="A41" s="224"/>
      <c r="B41" s="225"/>
      <c r="C41" s="196"/>
      <c r="D41" s="197"/>
      <c r="E41" s="198"/>
      <c r="F41" s="300"/>
    </row>
    <row r="42" spans="1:6" s="199" customFormat="1">
      <c r="A42" s="226"/>
      <c r="B42" s="227"/>
      <c r="C42" s="228"/>
      <c r="D42" s="229"/>
      <c r="E42" s="229"/>
      <c r="F42" s="58"/>
    </row>
    <row r="43" spans="1:6" s="199" customFormat="1">
      <c r="A43" s="226"/>
      <c r="B43" s="227"/>
      <c r="C43" s="228"/>
      <c r="D43" s="229"/>
      <c r="E43" s="229"/>
      <c r="F43" s="58"/>
    </row>
    <row r="44" spans="1:6" s="199" customFormat="1">
      <c r="A44" s="226"/>
      <c r="B44" s="227"/>
      <c r="C44" s="228"/>
      <c r="D44" s="229"/>
      <c r="E44" s="229"/>
      <c r="F44" s="58"/>
    </row>
    <row r="45" spans="1:6" s="199" customFormat="1">
      <c r="A45" s="226"/>
      <c r="B45" s="227"/>
      <c r="C45" s="228"/>
      <c r="D45" s="229"/>
      <c r="E45" s="229"/>
      <c r="F45" s="58"/>
    </row>
    <row r="46" spans="1:6" s="199" customFormat="1">
      <c r="A46" s="226"/>
      <c r="B46" s="227"/>
      <c r="C46" s="228"/>
      <c r="D46" s="229"/>
      <c r="E46" s="229"/>
      <c r="F46" s="58"/>
    </row>
    <row r="47" spans="1:6" s="199" customFormat="1">
      <c r="A47" s="226"/>
      <c r="B47" s="227"/>
      <c r="C47" s="228"/>
      <c r="D47" s="229"/>
      <c r="E47" s="229"/>
      <c r="F47" s="58"/>
    </row>
    <row r="48" spans="1:6" s="199" customFormat="1">
      <c r="A48" s="226"/>
      <c r="B48" s="227"/>
      <c r="C48" s="228"/>
      <c r="D48" s="229"/>
      <c r="E48" s="229"/>
      <c r="F48" s="58"/>
    </row>
    <row r="49" spans="1:11" s="199" customFormat="1">
      <c r="A49" s="226"/>
      <c r="B49" s="227"/>
      <c r="C49" s="228"/>
      <c r="D49" s="229"/>
      <c r="E49" s="229"/>
      <c r="F49" s="58"/>
    </row>
    <row r="50" spans="1:11" s="199" customFormat="1">
      <c r="A50" s="226"/>
      <c r="B50" s="227"/>
      <c r="C50" s="228"/>
      <c r="D50" s="229"/>
      <c r="E50" s="229"/>
      <c r="F50" s="58"/>
    </row>
    <row r="51" spans="1:11" s="199" customFormat="1">
      <c r="A51" s="226"/>
      <c r="B51" s="227"/>
      <c r="C51" s="228"/>
      <c r="D51" s="229"/>
      <c r="E51" s="229"/>
      <c r="F51" s="58"/>
    </row>
    <row r="52" spans="1:11" s="199" customFormat="1">
      <c r="A52" s="226"/>
      <c r="B52" s="227"/>
      <c r="C52" s="228"/>
      <c r="D52" s="229"/>
      <c r="E52" s="229"/>
      <c r="F52" s="58"/>
    </row>
    <row r="53" spans="1:11" s="199" customFormat="1">
      <c r="A53" s="226"/>
      <c r="B53" s="227"/>
      <c r="C53" s="228"/>
      <c r="D53" s="229"/>
      <c r="E53" s="229"/>
      <c r="F53" s="58"/>
    </row>
    <row r="54" spans="1:11" s="199" customFormat="1">
      <c r="A54" s="226"/>
      <c r="B54" s="227"/>
      <c r="C54" s="228"/>
      <c r="D54" s="229"/>
      <c r="E54" s="229"/>
      <c r="F54" s="58"/>
    </row>
    <row r="55" spans="1:11" s="199" customFormat="1">
      <c r="A55" s="226"/>
      <c r="B55" s="227"/>
      <c r="C55" s="228"/>
      <c r="D55" s="229"/>
      <c r="E55" s="229"/>
      <c r="F55" s="58"/>
    </row>
    <row r="56" spans="1:11" s="199" customFormat="1">
      <c r="A56" s="226"/>
      <c r="B56" s="227"/>
      <c r="C56" s="228"/>
      <c r="D56" s="229"/>
      <c r="E56" s="229"/>
      <c r="F56" s="58"/>
    </row>
    <row r="57" spans="1:11" s="199" customFormat="1">
      <c r="A57" s="226"/>
      <c r="B57" s="227"/>
      <c r="C57" s="228"/>
      <c r="D57" s="229"/>
      <c r="E57" s="229"/>
      <c r="F57" s="58"/>
    </row>
    <row r="58" spans="1:11" s="199" customFormat="1">
      <c r="A58" s="226"/>
      <c r="B58" s="227"/>
      <c r="C58" s="228"/>
      <c r="D58" s="229"/>
      <c r="E58" s="229"/>
      <c r="F58" s="58"/>
    </row>
    <row r="59" spans="1:11" s="199" customFormat="1">
      <c r="A59" s="226"/>
      <c r="B59" s="227"/>
      <c r="C59" s="228"/>
      <c r="D59" s="229"/>
      <c r="E59" s="229"/>
      <c r="F59" s="58"/>
    </row>
    <row r="60" spans="1:11" s="199" customFormat="1">
      <c r="A60" s="226"/>
      <c r="B60" s="227"/>
      <c r="C60" s="228"/>
      <c r="D60" s="229"/>
      <c r="E60" s="229"/>
      <c r="F60" s="58"/>
    </row>
    <row r="61" spans="1:11" s="199" customFormat="1">
      <c r="A61" s="226"/>
      <c r="B61" s="227"/>
      <c r="C61" s="228"/>
      <c r="D61" s="229"/>
      <c r="E61" s="229"/>
      <c r="F61" s="58"/>
    </row>
    <row r="62" spans="1:11" s="178" customFormat="1">
      <c r="A62" s="186"/>
      <c r="B62" s="187"/>
      <c r="C62" s="188"/>
      <c r="D62" s="189"/>
      <c r="E62" s="190"/>
      <c r="F62" s="323"/>
      <c r="G62" s="215"/>
      <c r="H62" s="199"/>
      <c r="I62" s="199"/>
      <c r="J62" s="199"/>
      <c r="K62" s="199"/>
    </row>
  </sheetData>
  <mergeCells count="2">
    <mergeCell ref="A2:F2"/>
    <mergeCell ref="A3:F3"/>
  </mergeCells>
  <conditionalFormatting sqref="F9">
    <cfRule type="cellIs" dxfId="104" priority="8" stopIfTrue="1" operator="equal">
      <formula>0</formula>
    </cfRule>
  </conditionalFormatting>
  <conditionalFormatting sqref="F10:F11">
    <cfRule type="cellIs" dxfId="103" priority="7" stopIfTrue="1" operator="equal">
      <formula>0</formula>
    </cfRule>
  </conditionalFormatting>
  <conditionalFormatting sqref="F15">
    <cfRule type="cellIs" dxfId="102" priority="5" stopIfTrue="1" operator="equal">
      <formula>0</formula>
    </cfRule>
  </conditionalFormatting>
  <conditionalFormatting sqref="F20">
    <cfRule type="cellIs" dxfId="101" priority="4" stopIfTrue="1" operator="equal">
      <formula>0</formula>
    </cfRule>
  </conditionalFormatting>
  <conditionalFormatting sqref="F38:F39">
    <cfRule type="cellIs" dxfId="100" priority="3" stopIfTrue="1" operator="equal">
      <formula>0</formula>
    </cfRule>
  </conditionalFormatting>
  <conditionalFormatting sqref="F25">
    <cfRule type="cellIs" dxfId="99" priority="2" stopIfTrue="1" operator="equal">
      <formula>0</formula>
    </cfRule>
  </conditionalFormatting>
  <conditionalFormatting sqref="F30">
    <cfRule type="cellIs" dxfId="98" priority="1" stopIfTrue="1" operator="equal">
      <formula>0</formula>
    </cfRule>
  </conditionalFormatting>
  <pageMargins left="0.59055118110236227" right="0.35433070866141736" top="0.78740157480314965" bottom="0.78740157480314965" header="0.39370078740157483" footer="0.39370078740157483"/>
  <pageSetup paperSize="9" fitToWidth="0" fitToHeight="0" orientation="portrait" horizontalDpi="1200" verticalDpi="1200" r:id="rId1"/>
  <headerFooter alignWithMargins="0">
    <oddHeader xml:space="preserve">&amp;L&amp;"-,Krepko"Klima 2000 d.o.o.
&amp;R&amp;"-,Krepko"Št. projekta: 2832K-G1
</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9"/>
  <sheetViews>
    <sheetView view="pageBreakPreview" zoomScale="130" zoomScaleNormal="100" zoomScaleSheetLayoutView="130" workbookViewId="0"/>
  </sheetViews>
  <sheetFormatPr defaultColWidth="9.140625" defaultRowHeight="12.75"/>
  <cols>
    <col min="1" max="1" width="5.140625" style="8" customWidth="1"/>
    <col min="2" max="2" width="39.7109375" style="9" customWidth="1"/>
    <col min="3" max="3" width="6.140625" style="10" bestFit="1" customWidth="1"/>
    <col min="4" max="4" width="9.28515625" style="11" customWidth="1"/>
    <col min="5" max="5" width="10.140625" style="12" bestFit="1" customWidth="1"/>
    <col min="6" max="6" width="2.85546875" style="12" customWidth="1"/>
    <col min="7" max="7" width="12.85546875" style="12" bestFit="1" customWidth="1"/>
    <col min="8" max="8" width="23.42578125" style="1" customWidth="1"/>
    <col min="9" max="16384" width="9.140625" style="1"/>
  </cols>
  <sheetData>
    <row r="2" spans="1:7">
      <c r="A2" s="81" t="s">
        <v>204</v>
      </c>
      <c r="B2" s="76" t="s">
        <v>221</v>
      </c>
      <c r="C2" s="4"/>
      <c r="D2" s="5"/>
      <c r="E2" s="6"/>
      <c r="F2" s="6"/>
      <c r="G2" s="232"/>
    </row>
    <row r="3" spans="1:7">
      <c r="A3" s="2"/>
      <c r="B3" s="3"/>
      <c r="C3" s="4"/>
      <c r="D3" s="5"/>
      <c r="E3" s="6"/>
      <c r="F3" s="6"/>
      <c r="G3" s="232"/>
    </row>
    <row r="4" spans="1:7">
      <c r="A4" s="2"/>
      <c r="B4" s="3"/>
      <c r="C4" s="4"/>
      <c r="D4" s="5"/>
      <c r="E4" s="6"/>
      <c r="F4" s="6"/>
      <c r="G4" s="232"/>
    </row>
    <row r="5" spans="1:7">
      <c r="A5" s="2"/>
      <c r="B5" s="3"/>
      <c r="C5" s="4"/>
      <c r="D5" s="5"/>
      <c r="E5" s="6"/>
      <c r="F5" s="6"/>
      <c r="G5" s="232"/>
    </row>
    <row r="6" spans="1:7">
      <c r="A6" s="81"/>
      <c r="B6" s="167" t="s">
        <v>171</v>
      </c>
      <c r="C6" s="88"/>
      <c r="D6" s="233"/>
      <c r="E6" s="234"/>
      <c r="F6" s="234"/>
      <c r="G6" s="235"/>
    </row>
    <row r="7" spans="1:7">
      <c r="A7" s="2"/>
      <c r="B7" s="3"/>
      <c r="C7" s="4"/>
      <c r="D7" s="5"/>
      <c r="E7" s="6"/>
      <c r="F7" s="6"/>
      <c r="G7" s="7"/>
    </row>
    <row r="8" spans="1:7">
      <c r="A8" s="81" t="s">
        <v>3</v>
      </c>
      <c r="B8" s="92" t="s">
        <v>4</v>
      </c>
      <c r="C8" s="88"/>
      <c r="D8" s="233"/>
      <c r="E8" s="234"/>
      <c r="F8" s="234"/>
      <c r="G8" s="86">
        <f>+G48</f>
        <v>0</v>
      </c>
    </row>
    <row r="9" spans="1:7">
      <c r="A9" s="81"/>
      <c r="B9" s="236"/>
      <c r="C9" s="88"/>
      <c r="D9" s="233"/>
      <c r="E9" s="234"/>
      <c r="F9" s="234"/>
      <c r="G9" s="314"/>
    </row>
    <row r="10" spans="1:7">
      <c r="A10" s="81" t="s">
        <v>5</v>
      </c>
      <c r="B10" s="92" t="s">
        <v>6</v>
      </c>
      <c r="C10" s="88"/>
      <c r="D10" s="233"/>
      <c r="E10" s="234"/>
      <c r="F10" s="234"/>
      <c r="G10" s="86">
        <f>SUM(G97)</f>
        <v>0</v>
      </c>
    </row>
    <row r="11" spans="1:7">
      <c r="A11" s="81"/>
      <c r="B11" s="236"/>
      <c r="C11" s="88"/>
      <c r="D11" s="89"/>
      <c r="E11" s="234"/>
      <c r="F11" s="234"/>
      <c r="G11" s="314"/>
    </row>
    <row r="12" spans="1:7">
      <c r="A12" s="81" t="s">
        <v>7</v>
      </c>
      <c r="B12" s="92" t="s">
        <v>2</v>
      </c>
      <c r="C12" s="88"/>
      <c r="D12" s="89"/>
      <c r="E12" s="234"/>
      <c r="F12" s="234"/>
      <c r="G12" s="86">
        <f>+G116</f>
        <v>0</v>
      </c>
    </row>
    <row r="13" spans="1:7">
      <c r="A13" s="81"/>
      <c r="B13" s="236"/>
      <c r="C13" s="88"/>
      <c r="D13" s="233"/>
      <c r="E13" s="234"/>
      <c r="F13" s="234"/>
      <c r="G13" s="314"/>
    </row>
    <row r="14" spans="1:7">
      <c r="A14" s="81" t="s">
        <v>8</v>
      </c>
      <c r="B14" s="92" t="s">
        <v>74</v>
      </c>
      <c r="C14" s="88"/>
      <c r="D14" s="233"/>
      <c r="E14" s="234"/>
      <c r="F14" s="234"/>
      <c r="G14" s="86">
        <f>+G152</f>
        <v>0</v>
      </c>
    </row>
    <row r="15" spans="1:7">
      <c r="A15" s="81"/>
      <c r="B15" s="236"/>
      <c r="C15" s="88"/>
      <c r="D15" s="233"/>
      <c r="E15" s="234"/>
      <c r="F15" s="234"/>
      <c r="G15" s="314"/>
    </row>
    <row r="16" spans="1:7">
      <c r="A16" s="81" t="s">
        <v>9</v>
      </c>
      <c r="B16" s="92" t="s">
        <v>27</v>
      </c>
      <c r="C16" s="88"/>
      <c r="D16" s="233"/>
      <c r="E16" s="234"/>
      <c r="F16" s="234"/>
      <c r="G16" s="86">
        <f>+G167</f>
        <v>0</v>
      </c>
    </row>
    <row r="17" spans="1:7">
      <c r="A17" s="81"/>
      <c r="B17" s="236"/>
      <c r="C17" s="88"/>
      <c r="D17" s="233"/>
      <c r="E17" s="234"/>
      <c r="F17" s="234"/>
      <c r="G17" s="237"/>
    </row>
    <row r="18" spans="1:7" ht="13.5" thickBot="1">
      <c r="A18" s="94"/>
      <c r="B18" s="95" t="s">
        <v>75</v>
      </c>
      <c r="C18" s="97"/>
      <c r="D18" s="96"/>
      <c r="E18" s="98"/>
      <c r="F18" s="98"/>
      <c r="G18" s="98">
        <f>SUM(G8:G16)</f>
        <v>0</v>
      </c>
    </row>
    <row r="19" spans="1:7" ht="13.5" thickTop="1"/>
    <row r="22" spans="1:7" s="13" customFormat="1">
      <c r="A22" s="8"/>
      <c r="B22" s="9"/>
      <c r="C22" s="10"/>
      <c r="D22" s="11"/>
      <c r="E22" s="12"/>
      <c r="F22" s="12"/>
      <c r="G22" s="12"/>
    </row>
    <row r="24" spans="1:7" ht="276" customHeight="1">
      <c r="B24" s="71" t="s">
        <v>427</v>
      </c>
    </row>
    <row r="26" spans="1:7" s="13" customFormat="1">
      <c r="A26" s="8"/>
      <c r="B26" s="9"/>
      <c r="C26" s="10"/>
      <c r="D26" s="11"/>
      <c r="E26" s="12"/>
      <c r="F26" s="12"/>
      <c r="G26" s="12"/>
    </row>
    <row r="27" spans="1:7" s="13" customFormat="1">
      <c r="A27" s="8"/>
      <c r="B27" s="9"/>
      <c r="C27" s="10"/>
      <c r="D27" s="11"/>
      <c r="E27" s="12"/>
      <c r="F27" s="12"/>
      <c r="G27" s="12"/>
    </row>
    <row r="28" spans="1:7">
      <c r="A28" s="32" t="s">
        <v>3</v>
      </c>
      <c r="B28" s="101" t="s">
        <v>4</v>
      </c>
      <c r="C28" s="102"/>
      <c r="D28" s="34"/>
      <c r="E28" s="36"/>
      <c r="F28" s="36"/>
      <c r="G28" s="36"/>
    </row>
    <row r="29" spans="1:7">
      <c r="A29" s="32"/>
      <c r="B29" s="101"/>
      <c r="C29" s="102"/>
      <c r="D29" s="34"/>
      <c r="E29" s="36"/>
      <c r="F29" s="36"/>
      <c r="G29" s="36"/>
    </row>
    <row r="30" spans="1:7">
      <c r="A30" s="173" t="s">
        <v>28</v>
      </c>
      <c r="B30" s="14" t="s">
        <v>29</v>
      </c>
      <c r="C30" s="175" t="s">
        <v>30</v>
      </c>
      <c r="D30" s="174" t="s">
        <v>31</v>
      </c>
      <c r="E30" s="176" t="s">
        <v>32</v>
      </c>
      <c r="F30" s="177"/>
      <c r="G30" s="173" t="s">
        <v>33</v>
      </c>
    </row>
    <row r="31" spans="1:7">
      <c r="A31" s="15"/>
      <c r="B31" s="16"/>
      <c r="C31" s="17"/>
      <c r="D31" s="18"/>
      <c r="E31" s="19"/>
      <c r="F31" s="19"/>
      <c r="G31" s="19"/>
    </row>
    <row r="32" spans="1:7" ht="25.5">
      <c r="A32" s="15" t="s">
        <v>127</v>
      </c>
      <c r="B32" s="16" t="s">
        <v>34</v>
      </c>
      <c r="C32" s="17" t="s">
        <v>17</v>
      </c>
      <c r="D32" s="11">
        <v>142</v>
      </c>
      <c r="E32" s="203"/>
      <c r="F32" s="202"/>
      <c r="G32" s="259">
        <f>+D32*E32</f>
        <v>0</v>
      </c>
    </row>
    <row r="33" spans="1:7">
      <c r="A33" s="15"/>
      <c r="C33" s="17"/>
      <c r="D33" s="18"/>
      <c r="E33" s="18"/>
      <c r="F33" s="18"/>
      <c r="G33" s="18"/>
    </row>
    <row r="34" spans="1:7" ht="25.5">
      <c r="A34" s="15" t="s">
        <v>128</v>
      </c>
      <c r="B34" s="16" t="s">
        <v>35</v>
      </c>
      <c r="C34" s="10" t="s">
        <v>16</v>
      </c>
      <c r="D34" s="11">
        <v>9</v>
      </c>
      <c r="E34" s="203"/>
      <c r="F34" s="202"/>
      <c r="G34" s="259">
        <f t="shared" ref="G34:G42" si="0">+D34*E34</f>
        <v>0</v>
      </c>
    </row>
    <row r="35" spans="1:7">
      <c r="A35" s="15"/>
      <c r="B35" s="16"/>
      <c r="C35" s="17"/>
      <c r="D35" s="18"/>
      <c r="E35" s="20"/>
      <c r="F35" s="20"/>
      <c r="G35" s="19"/>
    </row>
    <row r="36" spans="1:7" ht="25.5">
      <c r="A36" s="15" t="s">
        <v>131</v>
      </c>
      <c r="B36" s="21" t="s">
        <v>36</v>
      </c>
      <c r="C36" s="17" t="s">
        <v>16</v>
      </c>
      <c r="D36" s="11">
        <v>12</v>
      </c>
      <c r="E36" s="203"/>
      <c r="F36" s="202"/>
      <c r="G36" s="259">
        <f t="shared" si="0"/>
        <v>0</v>
      </c>
    </row>
    <row r="37" spans="1:7">
      <c r="A37" s="15"/>
      <c r="B37" s="16"/>
      <c r="C37" s="17"/>
      <c r="D37" s="18"/>
      <c r="E37" s="20"/>
      <c r="F37" s="20"/>
      <c r="G37" s="19"/>
    </row>
    <row r="38" spans="1:7" ht="51">
      <c r="A38" s="15" t="s">
        <v>129</v>
      </c>
      <c r="B38" s="16" t="s">
        <v>37</v>
      </c>
      <c r="C38" s="17" t="s">
        <v>16</v>
      </c>
      <c r="D38" s="18">
        <v>3</v>
      </c>
      <c r="E38" s="203"/>
      <c r="F38" s="202"/>
      <c r="G38" s="259">
        <f t="shared" si="0"/>
        <v>0</v>
      </c>
    </row>
    <row r="39" spans="1:7">
      <c r="A39" s="15"/>
      <c r="B39" s="16"/>
      <c r="C39" s="17"/>
      <c r="D39" s="18"/>
      <c r="E39" s="19"/>
      <c r="F39" s="19"/>
      <c r="G39" s="19"/>
    </row>
    <row r="40" spans="1:7" ht="127.9" customHeight="1">
      <c r="A40" s="15" t="s">
        <v>130</v>
      </c>
      <c r="B40" s="16" t="s">
        <v>38</v>
      </c>
      <c r="C40" s="17" t="s">
        <v>16</v>
      </c>
      <c r="D40" s="18">
        <v>1</v>
      </c>
      <c r="E40" s="203"/>
      <c r="F40" s="202"/>
      <c r="G40" s="259">
        <f t="shared" si="0"/>
        <v>0</v>
      </c>
    </row>
    <row r="41" spans="1:7" s="178" customFormat="1">
      <c r="A41" s="15"/>
      <c r="B41" s="23"/>
      <c r="C41" s="33"/>
      <c r="D41" s="34"/>
      <c r="E41" s="19"/>
      <c r="F41" s="19"/>
      <c r="G41" s="19"/>
    </row>
    <row r="42" spans="1:7" s="178" customFormat="1" ht="63.75">
      <c r="A42" s="15" t="s">
        <v>132</v>
      </c>
      <c r="B42" s="16" t="s">
        <v>186</v>
      </c>
      <c r="C42" s="66" t="s">
        <v>20</v>
      </c>
      <c r="D42" s="18">
        <v>10</v>
      </c>
      <c r="E42" s="203"/>
      <c r="F42" s="202"/>
      <c r="G42" s="259">
        <f t="shared" si="0"/>
        <v>0</v>
      </c>
    </row>
    <row r="43" spans="1:7" s="178" customFormat="1">
      <c r="A43" s="15"/>
      <c r="B43" s="23"/>
      <c r="C43" s="33"/>
      <c r="D43" s="34"/>
      <c r="E43" s="19"/>
      <c r="F43" s="19"/>
      <c r="G43" s="19"/>
    </row>
    <row r="44" spans="1:7" s="178" customFormat="1" ht="63.75">
      <c r="A44" s="15" t="s">
        <v>133</v>
      </c>
      <c r="B44" s="16" t="s">
        <v>39</v>
      </c>
      <c r="C44" s="66" t="s">
        <v>20</v>
      </c>
      <c r="D44" s="179">
        <v>10</v>
      </c>
      <c r="E44" s="203"/>
      <c r="F44" s="202"/>
      <c r="G44" s="259">
        <f>+D44*E44</f>
        <v>0</v>
      </c>
    </row>
    <row r="45" spans="1:7" s="178" customFormat="1">
      <c r="A45" s="32"/>
      <c r="B45" s="23"/>
      <c r="C45" s="33"/>
      <c r="D45" s="34"/>
      <c r="E45" s="19"/>
      <c r="F45" s="19"/>
      <c r="G45" s="19"/>
    </row>
    <row r="46" spans="1:7" s="178" customFormat="1" ht="38.25">
      <c r="A46" s="15" t="s">
        <v>134</v>
      </c>
      <c r="B46" s="16" t="s">
        <v>40</v>
      </c>
      <c r="C46" s="66" t="s">
        <v>17</v>
      </c>
      <c r="D46" s="179">
        <v>12</v>
      </c>
      <c r="E46" s="203"/>
      <c r="F46" s="202"/>
      <c r="G46" s="259">
        <f>+D46*E46</f>
        <v>0</v>
      </c>
    </row>
    <row r="47" spans="1:7" s="29" customFormat="1">
      <c r="A47" s="24"/>
      <c r="B47" s="25"/>
      <c r="C47" s="26"/>
      <c r="D47" s="27"/>
      <c r="E47" s="28"/>
      <c r="F47" s="28"/>
      <c r="G47" s="315"/>
    </row>
    <row r="48" spans="1:7" s="29" customFormat="1" ht="13.5" thickBot="1">
      <c r="A48" s="154"/>
      <c r="B48" s="155" t="s">
        <v>19</v>
      </c>
      <c r="C48" s="156"/>
      <c r="D48" s="240"/>
      <c r="E48" s="241"/>
      <c r="F48" s="241"/>
      <c r="G48" s="122">
        <f>SUM(G32:G47)</f>
        <v>0</v>
      </c>
    </row>
    <row r="49" spans="1:7" s="29" customFormat="1" ht="13.5" thickTop="1">
      <c r="A49" s="136"/>
      <c r="B49" s="141"/>
      <c r="C49" s="133"/>
      <c r="D49" s="238"/>
      <c r="E49" s="28"/>
      <c r="F49" s="28"/>
      <c r="G49" s="315"/>
    </row>
    <row r="50" spans="1:7" s="29" customFormat="1">
      <c r="A50" s="136"/>
      <c r="B50" s="31"/>
      <c r="C50" s="133"/>
      <c r="D50" s="238"/>
      <c r="E50" s="28"/>
      <c r="F50" s="28"/>
      <c r="G50" s="315"/>
    </row>
    <row r="51" spans="1:7" s="29" customFormat="1">
      <c r="A51" s="32"/>
      <c r="B51" s="23"/>
      <c r="C51" s="33"/>
      <c r="D51" s="34"/>
      <c r="E51" s="35"/>
      <c r="F51" s="35"/>
      <c r="G51" s="36"/>
    </row>
    <row r="52" spans="1:7" s="29" customFormat="1">
      <c r="A52" s="32"/>
      <c r="B52" s="23"/>
      <c r="C52" s="33"/>
      <c r="D52" s="34"/>
      <c r="E52" s="35"/>
      <c r="F52" s="35"/>
      <c r="G52" s="19"/>
    </row>
    <row r="53" spans="1:7" s="29" customFormat="1">
      <c r="A53" s="32" t="s">
        <v>5</v>
      </c>
      <c r="B53" s="23" t="s">
        <v>6</v>
      </c>
      <c r="C53" s="33"/>
      <c r="D53" s="34"/>
      <c r="E53" s="19"/>
      <c r="F53" s="19"/>
      <c r="G53" s="19"/>
    </row>
    <row r="54" spans="1:7" s="29" customFormat="1">
      <c r="A54" s="32"/>
      <c r="B54" s="23"/>
      <c r="C54" s="33"/>
      <c r="D54" s="34"/>
      <c r="E54" s="19"/>
      <c r="F54" s="19"/>
      <c r="G54" s="19"/>
    </row>
    <row r="55" spans="1:7" s="29" customFormat="1">
      <c r="A55" s="173" t="s">
        <v>28</v>
      </c>
      <c r="B55" s="14" t="s">
        <v>29</v>
      </c>
      <c r="C55" s="175" t="s">
        <v>30</v>
      </c>
      <c r="D55" s="174" t="s">
        <v>31</v>
      </c>
      <c r="E55" s="176" t="s">
        <v>32</v>
      </c>
      <c r="F55" s="177"/>
      <c r="G55" s="173" t="s">
        <v>33</v>
      </c>
    </row>
    <row r="56" spans="1:7" s="29" customFormat="1">
      <c r="A56" s="32"/>
      <c r="B56" s="23"/>
      <c r="C56" s="33"/>
      <c r="D56" s="34"/>
      <c r="E56" s="19"/>
      <c r="F56" s="19"/>
      <c r="G56" s="19"/>
    </row>
    <row r="57" spans="1:7" s="29" customFormat="1" ht="25.5">
      <c r="A57" s="15" t="s">
        <v>87</v>
      </c>
      <c r="B57" s="16" t="s">
        <v>41</v>
      </c>
      <c r="C57" s="10" t="s">
        <v>18</v>
      </c>
      <c r="D57" s="37">
        <v>66</v>
      </c>
      <c r="E57" s="203"/>
      <c r="F57" s="202"/>
      <c r="G57" s="259">
        <f>+D57*E57</f>
        <v>0</v>
      </c>
    </row>
    <row r="58" spans="1:7" s="29" customFormat="1">
      <c r="A58" s="32"/>
      <c r="B58" s="38"/>
      <c r="C58" s="33"/>
      <c r="D58" s="34"/>
      <c r="E58" s="19"/>
      <c r="F58" s="19"/>
      <c r="G58" s="19"/>
    </row>
    <row r="59" spans="1:7" s="29" customFormat="1" ht="138" customHeight="1">
      <c r="A59" s="15" t="s">
        <v>88</v>
      </c>
      <c r="B59" s="16" t="s">
        <v>420</v>
      </c>
      <c r="C59" s="10" t="s">
        <v>18</v>
      </c>
      <c r="D59" s="37">
        <v>88</v>
      </c>
      <c r="E59" s="19"/>
      <c r="F59" s="19"/>
      <c r="G59" s="19"/>
    </row>
    <row r="60" spans="1:7" s="29" customFormat="1">
      <c r="A60" s="15"/>
      <c r="B60" s="16" t="s">
        <v>436</v>
      </c>
      <c r="C60" s="17" t="s">
        <v>18</v>
      </c>
      <c r="D60" s="18">
        <f>SUM(D59*40%)</f>
        <v>35.200000000000003</v>
      </c>
      <c r="E60" s="203"/>
      <c r="F60" s="202"/>
      <c r="G60" s="259">
        <f t="shared" ref="G60:G66" si="1">+D60*E60</f>
        <v>0</v>
      </c>
    </row>
    <row r="61" spans="1:7" s="29" customFormat="1">
      <c r="A61" s="15"/>
      <c r="B61" s="16" t="s">
        <v>43</v>
      </c>
      <c r="C61" s="17" t="s">
        <v>18</v>
      </c>
      <c r="D61" s="18">
        <f>SUM(D59*30%)</f>
        <v>26.4</v>
      </c>
      <c r="E61" s="203"/>
      <c r="F61" s="202"/>
      <c r="G61" s="259">
        <f t="shared" si="1"/>
        <v>0</v>
      </c>
    </row>
    <row r="62" spans="1:7" s="29" customFormat="1">
      <c r="A62" s="15"/>
      <c r="B62" s="16" t="s">
        <v>437</v>
      </c>
      <c r="C62" s="17" t="s">
        <v>18</v>
      </c>
      <c r="D62" s="18">
        <f>SUM(D59*30%)</f>
        <v>26.4</v>
      </c>
      <c r="E62" s="203"/>
      <c r="F62" s="202"/>
      <c r="G62" s="259">
        <f>+D62*E62</f>
        <v>0</v>
      </c>
    </row>
    <row r="63" spans="1:7" s="29" customFormat="1">
      <c r="A63" s="32"/>
      <c r="B63" s="16"/>
      <c r="C63" s="17"/>
      <c r="D63" s="18"/>
      <c r="E63" s="19"/>
      <c r="F63" s="19"/>
      <c r="G63" s="19"/>
    </row>
    <row r="64" spans="1:7" s="29" customFormat="1" ht="76.5">
      <c r="A64" s="15" t="s">
        <v>89</v>
      </c>
      <c r="B64" s="16" t="s">
        <v>44</v>
      </c>
      <c r="C64" s="10" t="s">
        <v>18</v>
      </c>
      <c r="D64" s="37">
        <v>76</v>
      </c>
      <c r="E64" s="19"/>
      <c r="F64" s="19"/>
      <c r="G64" s="19"/>
    </row>
    <row r="65" spans="1:7" s="29" customFormat="1">
      <c r="A65" s="15"/>
      <c r="B65" s="16" t="s">
        <v>45</v>
      </c>
      <c r="C65" s="17" t="s">
        <v>18</v>
      </c>
      <c r="D65" s="18">
        <f>SUM(D64*50%)</f>
        <v>38</v>
      </c>
      <c r="E65" s="203"/>
      <c r="F65" s="202"/>
      <c r="G65" s="259">
        <f t="shared" si="1"/>
        <v>0</v>
      </c>
    </row>
    <row r="66" spans="1:7" s="29" customFormat="1">
      <c r="A66" s="15"/>
      <c r="B66" s="16" t="s">
        <v>46</v>
      </c>
      <c r="C66" s="17" t="s">
        <v>18</v>
      </c>
      <c r="D66" s="18">
        <f>SUM(D64*50%)</f>
        <v>38</v>
      </c>
      <c r="E66" s="203"/>
      <c r="F66" s="202"/>
      <c r="G66" s="259">
        <f t="shared" si="1"/>
        <v>0</v>
      </c>
    </row>
    <row r="67" spans="1:7" s="29" customFormat="1">
      <c r="A67" s="32"/>
      <c r="B67" s="16"/>
      <c r="C67" s="17"/>
      <c r="D67" s="18"/>
      <c r="E67" s="19"/>
      <c r="F67" s="19"/>
      <c r="G67" s="19"/>
    </row>
    <row r="68" spans="1:7" s="43" customFormat="1" ht="76.5">
      <c r="A68" s="15" t="s">
        <v>90</v>
      </c>
      <c r="B68" s="16" t="s">
        <v>47</v>
      </c>
      <c r="C68" s="10" t="s">
        <v>18</v>
      </c>
      <c r="D68" s="37">
        <v>172</v>
      </c>
      <c r="E68" s="19"/>
      <c r="F68" s="19"/>
      <c r="G68" s="19"/>
    </row>
    <row r="69" spans="1:7" s="29" customFormat="1">
      <c r="A69" s="15"/>
      <c r="B69" s="16" t="s">
        <v>45</v>
      </c>
      <c r="C69" s="17" t="s">
        <v>18</v>
      </c>
      <c r="D69" s="18">
        <f>SUM(D68*50%)</f>
        <v>86</v>
      </c>
      <c r="E69" s="203"/>
      <c r="F69" s="202"/>
      <c r="G69" s="259">
        <f>+D69*E69</f>
        <v>0</v>
      </c>
    </row>
    <row r="70" spans="1:7" s="29" customFormat="1">
      <c r="A70" s="15"/>
      <c r="B70" s="16" t="s">
        <v>212</v>
      </c>
      <c r="C70" s="17" t="s">
        <v>18</v>
      </c>
      <c r="D70" s="18">
        <f>SUM(D68*20%)</f>
        <v>34.4</v>
      </c>
      <c r="E70" s="203"/>
      <c r="F70" s="202"/>
      <c r="G70" s="259">
        <f>+D70*E70</f>
        <v>0</v>
      </c>
    </row>
    <row r="71" spans="1:7" s="29" customFormat="1">
      <c r="A71" s="15"/>
      <c r="B71" s="16" t="s">
        <v>437</v>
      </c>
      <c r="C71" s="17" t="s">
        <v>18</v>
      </c>
      <c r="D71" s="18">
        <f>SUM(D68*30%)</f>
        <v>51.6</v>
      </c>
      <c r="E71" s="203"/>
      <c r="F71" s="202"/>
      <c r="G71" s="259">
        <f>+D71*E71</f>
        <v>0</v>
      </c>
    </row>
    <row r="72" spans="1:7" s="29" customFormat="1">
      <c r="A72" s="32"/>
      <c r="B72" s="16"/>
      <c r="C72" s="17"/>
      <c r="D72" s="18"/>
      <c r="E72" s="19"/>
      <c r="F72" s="19"/>
      <c r="G72" s="19"/>
    </row>
    <row r="73" spans="1:7" s="29" customFormat="1" ht="98.45" customHeight="1">
      <c r="A73" s="15" t="s">
        <v>91</v>
      </c>
      <c r="B73" s="16" t="s">
        <v>48</v>
      </c>
      <c r="C73" s="10" t="s">
        <v>18</v>
      </c>
      <c r="D73" s="37">
        <v>22</v>
      </c>
      <c r="E73" s="19"/>
      <c r="F73" s="19"/>
      <c r="G73" s="19"/>
    </row>
    <row r="74" spans="1:7" s="29" customFormat="1">
      <c r="A74" s="15"/>
      <c r="B74" s="16" t="s">
        <v>42</v>
      </c>
      <c r="C74" s="17" t="s">
        <v>18</v>
      </c>
      <c r="D74" s="18">
        <f>+D73*0.7</f>
        <v>15.399999999999999</v>
      </c>
      <c r="E74" s="203"/>
      <c r="F74" s="202"/>
      <c r="G74" s="259">
        <f>+D74*E74</f>
        <v>0</v>
      </c>
    </row>
    <row r="75" spans="1:7" s="29" customFormat="1">
      <c r="A75" s="15"/>
      <c r="B75" s="16" t="s">
        <v>43</v>
      </c>
      <c r="C75" s="17" t="s">
        <v>18</v>
      </c>
      <c r="D75" s="18">
        <f>+D73-D74</f>
        <v>6.6000000000000014</v>
      </c>
      <c r="E75" s="203"/>
      <c r="F75" s="202"/>
      <c r="G75" s="259">
        <f>+D75*E75</f>
        <v>0</v>
      </c>
    </row>
    <row r="76" spans="1:7" s="29" customFormat="1">
      <c r="A76" s="32"/>
      <c r="B76" s="40"/>
      <c r="C76" s="10"/>
      <c r="D76" s="37"/>
      <c r="E76" s="19"/>
      <c r="F76" s="19"/>
      <c r="G76" s="19"/>
    </row>
    <row r="77" spans="1:7" s="44" customFormat="1" ht="38.25">
      <c r="A77" s="15" t="s">
        <v>135</v>
      </c>
      <c r="B77" s="16" t="s">
        <v>49</v>
      </c>
      <c r="C77" s="17" t="s">
        <v>18</v>
      </c>
      <c r="D77" s="18">
        <v>15</v>
      </c>
      <c r="E77" s="203"/>
      <c r="F77" s="202"/>
      <c r="G77" s="259">
        <f t="shared" ref="G77:G91" si="2">+D77*E77</f>
        <v>0</v>
      </c>
    </row>
    <row r="78" spans="1:7" s="44" customFormat="1">
      <c r="A78" s="32"/>
      <c r="B78" s="16"/>
      <c r="C78" s="17"/>
      <c r="D78" s="18"/>
      <c r="E78" s="19"/>
      <c r="F78" s="19"/>
      <c r="G78" s="19"/>
    </row>
    <row r="79" spans="1:7" s="29" customFormat="1" ht="25.5">
      <c r="A79" s="15" t="s">
        <v>136</v>
      </c>
      <c r="B79" s="16" t="s">
        <v>50</v>
      </c>
      <c r="C79" s="17" t="s">
        <v>20</v>
      </c>
      <c r="D79" s="18">
        <v>120.7</v>
      </c>
      <c r="E79" s="203"/>
      <c r="F79" s="202"/>
      <c r="G79" s="259">
        <f t="shared" si="2"/>
        <v>0</v>
      </c>
    </row>
    <row r="80" spans="1:7" s="44" customFormat="1">
      <c r="A80" s="32"/>
      <c r="B80" s="45"/>
      <c r="C80" s="46"/>
      <c r="D80" s="18"/>
      <c r="E80" s="19"/>
      <c r="F80" s="19"/>
      <c r="G80" s="19"/>
    </row>
    <row r="81" spans="1:7" s="43" customFormat="1" ht="25.5">
      <c r="A81" s="15" t="s">
        <v>137</v>
      </c>
      <c r="B81" s="16" t="s">
        <v>51</v>
      </c>
      <c r="C81" s="17" t="s">
        <v>20</v>
      </c>
      <c r="D81" s="18">
        <v>25</v>
      </c>
      <c r="E81" s="203"/>
      <c r="F81" s="202"/>
      <c r="G81" s="259">
        <f t="shared" si="2"/>
        <v>0</v>
      </c>
    </row>
    <row r="82" spans="1:7" s="29" customFormat="1">
      <c r="A82" s="32"/>
      <c r="B82" s="16"/>
      <c r="C82" s="17"/>
      <c r="D82" s="18"/>
      <c r="E82" s="19"/>
      <c r="F82" s="19"/>
      <c r="G82" s="19"/>
    </row>
    <row r="83" spans="1:7" s="29" customFormat="1" ht="63.75">
      <c r="A83" s="15" t="s">
        <v>138</v>
      </c>
      <c r="B83" s="16" t="s">
        <v>52</v>
      </c>
      <c r="C83" s="17" t="s">
        <v>18</v>
      </c>
      <c r="D83" s="18">
        <v>68</v>
      </c>
      <c r="E83" s="203"/>
      <c r="F83" s="202"/>
      <c r="G83" s="259">
        <f t="shared" si="2"/>
        <v>0</v>
      </c>
    </row>
    <row r="84" spans="1:7" s="29" customFormat="1">
      <c r="A84" s="32"/>
      <c r="B84" s="16"/>
      <c r="C84" s="17"/>
      <c r="D84" s="18"/>
      <c r="E84" s="19"/>
      <c r="F84" s="19"/>
      <c r="G84" s="19"/>
    </row>
    <row r="85" spans="1:7" s="43" customFormat="1" ht="76.5">
      <c r="A85" s="15" t="s">
        <v>139</v>
      </c>
      <c r="B85" s="16" t="s">
        <v>53</v>
      </c>
      <c r="C85" s="17" t="s">
        <v>18</v>
      </c>
      <c r="D85" s="18">
        <v>8</v>
      </c>
      <c r="E85" s="203"/>
      <c r="F85" s="202"/>
      <c r="G85" s="259">
        <f t="shared" si="2"/>
        <v>0</v>
      </c>
    </row>
    <row r="86" spans="1:7" s="29" customFormat="1">
      <c r="A86" s="15"/>
      <c r="B86" s="16"/>
      <c r="C86" s="17"/>
      <c r="D86" s="18"/>
      <c r="E86" s="19"/>
      <c r="F86" s="19"/>
      <c r="G86" s="19"/>
    </row>
    <row r="87" spans="1:7" s="29" customFormat="1" ht="38.25">
      <c r="A87" s="15" t="s">
        <v>140</v>
      </c>
      <c r="B87" s="22" t="s">
        <v>54</v>
      </c>
      <c r="C87" s="17" t="s">
        <v>18</v>
      </c>
      <c r="D87" s="18">
        <v>9</v>
      </c>
      <c r="E87" s="203"/>
      <c r="F87" s="202"/>
      <c r="G87" s="259">
        <f t="shared" si="2"/>
        <v>0</v>
      </c>
    </row>
    <row r="88" spans="1:7" s="29" customFormat="1">
      <c r="B88" s="16"/>
      <c r="C88" s="17"/>
      <c r="D88" s="18"/>
      <c r="E88" s="47"/>
      <c r="F88" s="47"/>
      <c r="G88" s="19"/>
    </row>
    <row r="89" spans="1:7" s="29" customFormat="1" ht="51">
      <c r="A89" s="15" t="s">
        <v>141</v>
      </c>
      <c r="B89" s="39" t="s">
        <v>55</v>
      </c>
      <c r="C89" s="17" t="s">
        <v>18</v>
      </c>
      <c r="D89" s="18">
        <v>185</v>
      </c>
      <c r="E89" s="203"/>
      <c r="F89" s="202"/>
      <c r="G89" s="259">
        <f t="shared" si="2"/>
        <v>0</v>
      </c>
    </row>
    <row r="90" spans="1:7" s="29" customFormat="1">
      <c r="A90" s="15"/>
      <c r="B90" s="16"/>
      <c r="C90" s="17"/>
      <c r="D90" s="18"/>
      <c r="E90" s="47"/>
      <c r="F90" s="47"/>
      <c r="G90" s="19"/>
    </row>
    <row r="91" spans="1:7" s="43" customFormat="1" ht="51">
      <c r="A91" s="15" t="s">
        <v>142</v>
      </c>
      <c r="B91" s="39" t="s">
        <v>56</v>
      </c>
      <c r="C91" s="17" t="s">
        <v>18</v>
      </c>
      <c r="D91" s="18">
        <v>14</v>
      </c>
      <c r="E91" s="203"/>
      <c r="F91" s="202"/>
      <c r="G91" s="259">
        <f t="shared" si="2"/>
        <v>0</v>
      </c>
    </row>
    <row r="92" spans="1:7" s="29" customFormat="1">
      <c r="A92" s="15"/>
      <c r="B92" s="16"/>
      <c r="C92" s="17"/>
      <c r="D92" s="18"/>
      <c r="E92" s="47"/>
      <c r="F92" s="47"/>
      <c r="G92" s="19"/>
    </row>
    <row r="93" spans="1:7" s="43" customFormat="1" ht="51">
      <c r="A93" s="15" t="s">
        <v>143</v>
      </c>
      <c r="B93" s="39" t="s">
        <v>196</v>
      </c>
      <c r="C93" s="17" t="s">
        <v>18</v>
      </c>
      <c r="D93" s="18">
        <v>155</v>
      </c>
      <c r="E93" s="203"/>
      <c r="F93" s="202"/>
      <c r="G93" s="259">
        <f>+D93*E93</f>
        <v>0</v>
      </c>
    </row>
    <row r="94" spans="1:7" s="29" customFormat="1">
      <c r="A94" s="15"/>
      <c r="B94" s="16"/>
      <c r="C94" s="17"/>
      <c r="D94" s="18"/>
      <c r="E94" s="47"/>
      <c r="F94" s="47"/>
      <c r="G94" s="19"/>
    </row>
    <row r="95" spans="1:7" s="43" customFormat="1" ht="38.25">
      <c r="A95" s="15" t="s">
        <v>144</v>
      </c>
      <c r="B95" s="39" t="s">
        <v>57</v>
      </c>
      <c r="C95" s="17" t="s">
        <v>18</v>
      </c>
      <c r="D95" s="18">
        <v>18</v>
      </c>
      <c r="E95" s="203"/>
      <c r="F95" s="202"/>
      <c r="G95" s="259">
        <f>+D95*E95</f>
        <v>0</v>
      </c>
    </row>
    <row r="96" spans="1:7" s="43" customFormat="1">
      <c r="A96" s="15"/>
      <c r="B96" s="16"/>
      <c r="C96" s="17"/>
      <c r="D96" s="18"/>
      <c r="E96" s="47"/>
      <c r="F96" s="47"/>
      <c r="G96" s="19"/>
    </row>
    <row r="97" spans="1:7" ht="13.5" thickBot="1">
      <c r="A97" s="154"/>
      <c r="B97" s="155" t="s">
        <v>22</v>
      </c>
      <c r="C97" s="156"/>
      <c r="D97" s="240"/>
      <c r="E97" s="241"/>
      <c r="F97" s="241"/>
      <c r="G97" s="122">
        <f>SUM(G57:G96)</f>
        <v>0</v>
      </c>
    </row>
    <row r="98" spans="1:7" ht="13.5" thickTop="1">
      <c r="A98" s="136"/>
      <c r="B98" s="1"/>
      <c r="C98" s="133"/>
      <c r="D98" s="238"/>
      <c r="E98" s="28"/>
      <c r="F98" s="28"/>
      <c r="G98" s="315"/>
    </row>
    <row r="99" spans="1:7">
      <c r="A99" s="136"/>
      <c r="B99" s="141"/>
      <c r="C99" s="133"/>
      <c r="D99" s="238"/>
      <c r="E99" s="28"/>
      <c r="F99" s="28"/>
      <c r="G99" s="315"/>
    </row>
    <row r="100" spans="1:7">
      <c r="A100" s="48"/>
      <c r="B100" s="141"/>
      <c r="C100" s="51"/>
      <c r="D100" s="42"/>
      <c r="E100" s="50"/>
      <c r="F100" s="50"/>
      <c r="G100" s="50"/>
    </row>
    <row r="101" spans="1:7">
      <c r="A101" s="48"/>
      <c r="B101" s="52"/>
      <c r="C101" s="51"/>
      <c r="D101" s="53"/>
      <c r="E101" s="50"/>
      <c r="F101" s="50"/>
      <c r="G101" s="50"/>
    </row>
    <row r="102" spans="1:7">
      <c r="A102" s="144" t="s">
        <v>7</v>
      </c>
      <c r="B102" s="145" t="s">
        <v>2</v>
      </c>
      <c r="C102" s="147"/>
      <c r="D102" s="146"/>
      <c r="E102" s="50"/>
      <c r="F102" s="50"/>
      <c r="G102" s="50"/>
    </row>
    <row r="103" spans="1:7">
      <c r="A103" s="144"/>
      <c r="B103" s="145"/>
      <c r="C103" s="147"/>
      <c r="D103" s="146"/>
      <c r="E103" s="50"/>
      <c r="F103" s="50"/>
      <c r="G103" s="50"/>
    </row>
    <row r="104" spans="1:7">
      <c r="A104" s="173" t="s">
        <v>28</v>
      </c>
      <c r="B104" s="14" t="s">
        <v>29</v>
      </c>
      <c r="C104" s="175" t="s">
        <v>30</v>
      </c>
      <c r="D104" s="174" t="s">
        <v>31</v>
      </c>
      <c r="E104" s="176" t="s">
        <v>32</v>
      </c>
      <c r="F104" s="177"/>
      <c r="G104" s="173" t="s">
        <v>33</v>
      </c>
    </row>
    <row r="105" spans="1:7">
      <c r="A105" s="144"/>
      <c r="B105" s="145"/>
      <c r="C105" s="147"/>
      <c r="D105" s="146"/>
      <c r="E105" s="50"/>
      <c r="F105" s="50"/>
      <c r="G105" s="50"/>
    </row>
    <row r="106" spans="1:7" s="29" customFormat="1" ht="38.25">
      <c r="A106" s="15" t="s">
        <v>147</v>
      </c>
      <c r="B106" s="39" t="s">
        <v>198</v>
      </c>
      <c r="C106" s="54" t="s">
        <v>58</v>
      </c>
      <c r="D106" s="37">
        <v>1</v>
      </c>
      <c r="E106" s="203"/>
      <c r="F106" s="202"/>
      <c r="G106" s="259">
        <f>+D106*E106</f>
        <v>0</v>
      </c>
    </row>
    <row r="107" spans="1:7">
      <c r="A107" s="144"/>
      <c r="B107" s="145"/>
      <c r="C107" s="147"/>
      <c r="D107" s="146"/>
      <c r="E107" s="50"/>
      <c r="F107" s="50"/>
      <c r="G107" s="50"/>
    </row>
    <row r="108" spans="1:7" s="29" customFormat="1" ht="51">
      <c r="A108" s="15" t="s">
        <v>148</v>
      </c>
      <c r="B108" s="39" t="s">
        <v>76</v>
      </c>
      <c r="C108" s="54" t="s">
        <v>58</v>
      </c>
      <c r="D108" s="37">
        <v>2</v>
      </c>
      <c r="E108" s="203"/>
      <c r="F108" s="202"/>
      <c r="G108" s="259">
        <f>+D108*E108</f>
        <v>0</v>
      </c>
    </row>
    <row r="109" spans="1:7" s="178" customFormat="1">
      <c r="A109" s="181"/>
      <c r="B109" s="16"/>
      <c r="C109" s="17"/>
      <c r="D109" s="18"/>
      <c r="E109" s="19"/>
      <c r="F109" s="19"/>
      <c r="G109" s="19"/>
    </row>
    <row r="110" spans="1:7" s="29" customFormat="1" ht="51">
      <c r="A110" s="15" t="s">
        <v>149</v>
      </c>
      <c r="B110" s="39" t="s">
        <v>187</v>
      </c>
      <c r="C110" s="54" t="s">
        <v>20</v>
      </c>
      <c r="D110" s="37">
        <f>SUM(D42)</f>
        <v>10</v>
      </c>
      <c r="E110" s="203"/>
      <c r="F110" s="202"/>
      <c r="G110" s="259">
        <f>+D110*E110</f>
        <v>0</v>
      </c>
    </row>
    <row r="111" spans="1:7" s="29" customFormat="1">
      <c r="A111" s="32"/>
      <c r="B111" s="55"/>
      <c r="C111" s="10"/>
      <c r="D111" s="37"/>
      <c r="E111" s="50"/>
      <c r="F111" s="50"/>
      <c r="G111" s="19"/>
    </row>
    <row r="112" spans="1:7" s="29" customFormat="1" ht="25.5">
      <c r="A112" s="15" t="s">
        <v>150</v>
      </c>
      <c r="B112" s="56" t="s">
        <v>77</v>
      </c>
      <c r="C112" s="54" t="s">
        <v>18</v>
      </c>
      <c r="D112" s="37">
        <v>66</v>
      </c>
      <c r="E112" s="203"/>
      <c r="F112" s="202"/>
      <c r="G112" s="259">
        <f>+D112*E112</f>
        <v>0</v>
      </c>
    </row>
    <row r="113" spans="1:7" s="29" customFormat="1">
      <c r="A113" s="15"/>
      <c r="B113" s="56"/>
      <c r="C113" s="54"/>
      <c r="D113" s="37"/>
      <c r="E113" s="205"/>
      <c r="F113" s="202"/>
      <c r="G113" s="316"/>
    </row>
    <row r="114" spans="1:7" s="29" customFormat="1" ht="38.25">
      <c r="A114" s="15" t="s">
        <v>151</v>
      </c>
      <c r="B114" s="16" t="s">
        <v>197</v>
      </c>
      <c r="C114" s="54" t="s">
        <v>20</v>
      </c>
      <c r="D114" s="37">
        <v>512</v>
      </c>
      <c r="E114" s="203"/>
      <c r="F114" s="202"/>
      <c r="G114" s="259">
        <f>+D114*E114</f>
        <v>0</v>
      </c>
    </row>
    <row r="115" spans="1:7" s="29" customFormat="1">
      <c r="A115" s="15"/>
      <c r="B115" s="16"/>
      <c r="C115" s="54"/>
      <c r="D115" s="37"/>
      <c r="E115" s="50"/>
      <c r="F115" s="50"/>
      <c r="G115" s="19"/>
    </row>
    <row r="116" spans="1:7" ht="13.5" thickBot="1">
      <c r="A116" s="154"/>
      <c r="B116" s="155" t="s">
        <v>59</v>
      </c>
      <c r="C116" s="156"/>
      <c r="D116" s="157"/>
      <c r="E116" s="241"/>
      <c r="F116" s="241"/>
      <c r="G116" s="122">
        <f>SUM(G106:G115)</f>
        <v>0</v>
      </c>
    </row>
    <row r="117" spans="1:7" ht="13.5" thickTop="1">
      <c r="A117" s="144"/>
      <c r="B117" s="145"/>
      <c r="C117" s="147"/>
      <c r="D117" s="146"/>
      <c r="E117" s="50"/>
      <c r="F117" s="50"/>
      <c r="G117" s="50"/>
    </row>
    <row r="118" spans="1:7">
      <c r="A118" s="144"/>
      <c r="B118" s="145"/>
      <c r="C118" s="147"/>
      <c r="D118" s="146"/>
      <c r="E118" s="50"/>
      <c r="F118" s="50"/>
      <c r="G118" s="50"/>
    </row>
    <row r="119" spans="1:7" s="29" customFormat="1">
      <c r="A119" s="32" t="s">
        <v>8</v>
      </c>
      <c r="B119" s="239" t="s">
        <v>60</v>
      </c>
      <c r="C119" s="102"/>
      <c r="D119" s="34"/>
      <c r="E119" s="19"/>
      <c r="F119" s="19"/>
      <c r="G119" s="19"/>
    </row>
    <row r="120" spans="1:7" s="29" customFormat="1">
      <c r="A120" s="32"/>
      <c r="B120" s="239"/>
      <c r="C120" s="102"/>
      <c r="D120" s="34"/>
      <c r="E120" s="19"/>
      <c r="F120" s="19"/>
      <c r="G120" s="19"/>
    </row>
    <row r="121" spans="1:7" s="29" customFormat="1">
      <c r="A121" s="173" t="s">
        <v>28</v>
      </c>
      <c r="B121" s="14" t="s">
        <v>29</v>
      </c>
      <c r="C121" s="175" t="s">
        <v>30</v>
      </c>
      <c r="D121" s="174" t="s">
        <v>31</v>
      </c>
      <c r="E121" s="176"/>
      <c r="F121" s="177"/>
      <c r="G121" s="173" t="s">
        <v>33</v>
      </c>
    </row>
    <row r="122" spans="1:7" s="29" customFormat="1">
      <c r="A122" s="15"/>
      <c r="B122" s="57"/>
      <c r="C122" s="17"/>
      <c r="D122" s="18"/>
      <c r="E122" s="19"/>
      <c r="F122" s="19"/>
      <c r="G122" s="19"/>
    </row>
    <row r="123" spans="1:7" s="29" customFormat="1" ht="89.25">
      <c r="A123" s="15" t="s">
        <v>153</v>
      </c>
      <c r="B123" s="22" t="s">
        <v>199</v>
      </c>
      <c r="C123" s="49"/>
      <c r="D123" s="42"/>
      <c r="E123" s="19"/>
      <c r="F123" s="19"/>
      <c r="G123" s="19"/>
    </row>
    <row r="124" spans="1:7" s="29" customFormat="1">
      <c r="A124" s="48"/>
      <c r="B124" s="22" t="s">
        <v>62</v>
      </c>
      <c r="C124" s="17" t="s">
        <v>17</v>
      </c>
      <c r="D124" s="58">
        <v>142</v>
      </c>
      <c r="E124" s="203"/>
      <c r="F124" s="202"/>
      <c r="G124" s="259">
        <f t="shared" ref="G124:G129" si="3">+D124*E124</f>
        <v>0</v>
      </c>
    </row>
    <row r="125" spans="1:7" s="29" customFormat="1">
      <c r="A125" s="48"/>
      <c r="B125" s="22"/>
      <c r="C125" s="17"/>
      <c r="D125" s="58"/>
      <c r="E125" s="205"/>
      <c r="F125" s="202"/>
      <c r="G125" s="316"/>
    </row>
    <row r="126" spans="1:7" s="29" customFormat="1" ht="51">
      <c r="A126" s="48" t="s">
        <v>154</v>
      </c>
      <c r="B126" s="22" t="s">
        <v>201</v>
      </c>
      <c r="C126" s="17" t="s">
        <v>17</v>
      </c>
      <c r="D126" s="58">
        <v>10</v>
      </c>
      <c r="E126" s="203"/>
      <c r="F126" s="202"/>
      <c r="G126" s="259">
        <f t="shared" ref="G126" si="4">+D126*E126</f>
        <v>0</v>
      </c>
    </row>
    <row r="127" spans="1:7">
      <c r="A127" s="15"/>
      <c r="B127" s="22"/>
      <c r="C127" s="49"/>
      <c r="D127" s="42"/>
      <c r="E127" s="19"/>
      <c r="F127" s="19"/>
      <c r="G127" s="19"/>
    </row>
    <row r="128" spans="1:7">
      <c r="A128" s="15" t="s">
        <v>155</v>
      </c>
      <c r="B128" s="16" t="s">
        <v>82</v>
      </c>
      <c r="C128" s="17"/>
      <c r="D128" s="58"/>
      <c r="E128" s="19"/>
      <c r="F128" s="19"/>
      <c r="G128" s="19"/>
    </row>
    <row r="129" spans="1:7" s="60" customFormat="1">
      <c r="A129" s="15"/>
      <c r="B129" s="59" t="s">
        <v>64</v>
      </c>
      <c r="C129" s="17" t="s">
        <v>16</v>
      </c>
      <c r="D129" s="58">
        <v>2</v>
      </c>
      <c r="E129" s="203"/>
      <c r="F129" s="202"/>
      <c r="G129" s="259">
        <f t="shared" si="3"/>
        <v>0</v>
      </c>
    </row>
    <row r="130" spans="1:7" s="60" customFormat="1">
      <c r="A130" s="15"/>
      <c r="B130" s="59"/>
      <c r="C130" s="17"/>
      <c r="D130" s="58"/>
      <c r="E130" s="50"/>
      <c r="F130" s="50"/>
      <c r="G130" s="19"/>
    </row>
    <row r="131" spans="1:7" s="60" customFormat="1" ht="114.75">
      <c r="A131" s="48" t="s">
        <v>156</v>
      </c>
      <c r="B131" s="22" t="s">
        <v>78</v>
      </c>
      <c r="C131" s="17" t="s">
        <v>17</v>
      </c>
      <c r="D131" s="58">
        <v>18</v>
      </c>
      <c r="E131" s="203"/>
      <c r="F131" s="202"/>
      <c r="G131" s="259">
        <f>+D131*E131</f>
        <v>0</v>
      </c>
    </row>
    <row r="132" spans="1:7">
      <c r="A132" s="15"/>
      <c r="B132" s="22"/>
      <c r="C132" s="49"/>
      <c r="D132" s="58"/>
      <c r="E132" s="19"/>
      <c r="F132" s="19"/>
      <c r="G132" s="19"/>
    </row>
    <row r="133" spans="1:7" s="60" customFormat="1">
      <c r="A133" s="15" t="s">
        <v>157</v>
      </c>
      <c r="B133" s="16" t="s">
        <v>65</v>
      </c>
      <c r="C133" s="17"/>
      <c r="D133" s="58"/>
      <c r="E133" s="19"/>
      <c r="F133" s="19"/>
      <c r="G133" s="19"/>
    </row>
    <row r="134" spans="1:7" s="60" customFormat="1">
      <c r="A134" s="15"/>
      <c r="B134" s="59" t="s">
        <v>66</v>
      </c>
      <c r="C134" s="17" t="s">
        <v>16</v>
      </c>
      <c r="D134" s="58">
        <v>4</v>
      </c>
      <c r="E134" s="203"/>
      <c r="F134" s="202"/>
      <c r="G134" s="259">
        <f>+D134*E134</f>
        <v>0</v>
      </c>
    </row>
    <row r="135" spans="1:7" s="60" customFormat="1">
      <c r="A135" s="48"/>
      <c r="B135" s="16"/>
      <c r="C135" s="17"/>
      <c r="D135" s="58"/>
      <c r="E135" s="19"/>
      <c r="F135" s="19"/>
      <c r="G135" s="19"/>
    </row>
    <row r="136" spans="1:7" s="60" customFormat="1" ht="204">
      <c r="A136" s="48" t="s">
        <v>158</v>
      </c>
      <c r="B136" s="72" t="s">
        <v>80</v>
      </c>
      <c r="C136" s="61"/>
      <c r="D136" s="58"/>
      <c r="E136" s="19"/>
      <c r="F136" s="19"/>
      <c r="G136" s="19"/>
    </row>
    <row r="137" spans="1:7">
      <c r="A137" s="15"/>
      <c r="B137" s="59" t="s">
        <v>67</v>
      </c>
      <c r="C137" s="17" t="s">
        <v>16</v>
      </c>
      <c r="D137" s="58">
        <v>7</v>
      </c>
      <c r="E137" s="203"/>
      <c r="F137" s="202"/>
      <c r="G137" s="259">
        <f>+D137*E137</f>
        <v>0</v>
      </c>
    </row>
    <row r="138" spans="1:7">
      <c r="A138" s="48"/>
      <c r="B138" s="59" t="s">
        <v>68</v>
      </c>
      <c r="C138" s="17" t="s">
        <v>16</v>
      </c>
      <c r="D138" s="58">
        <v>2</v>
      </c>
      <c r="E138" s="203"/>
      <c r="F138" s="202"/>
      <c r="G138" s="259">
        <f>+D138*E138</f>
        <v>0</v>
      </c>
    </row>
    <row r="139" spans="1:7">
      <c r="A139" s="48"/>
      <c r="B139" s="59"/>
      <c r="C139" s="17"/>
      <c r="D139" s="58"/>
      <c r="E139" s="205"/>
      <c r="F139" s="202"/>
      <c r="G139" s="316"/>
    </row>
    <row r="140" spans="1:7" ht="89.25">
      <c r="A140" s="48" t="s">
        <v>160</v>
      </c>
      <c r="B140" s="72" t="s">
        <v>217</v>
      </c>
      <c r="C140" s="17"/>
      <c r="D140" s="58">
        <v>1</v>
      </c>
      <c r="E140" s="203"/>
      <c r="F140" s="202"/>
      <c r="G140" s="259">
        <f>+D140*E140</f>
        <v>0</v>
      </c>
    </row>
    <row r="141" spans="1:7" s="60" customFormat="1">
      <c r="A141" s="48"/>
      <c r="B141" s="16"/>
      <c r="C141" s="17"/>
      <c r="D141" s="58"/>
      <c r="E141" s="19"/>
      <c r="F141" s="19"/>
      <c r="G141" s="19"/>
    </row>
    <row r="142" spans="1:7" ht="89.25">
      <c r="A142" s="48" t="s">
        <v>161</v>
      </c>
      <c r="B142" s="62" t="s">
        <v>79</v>
      </c>
      <c r="C142" s="17" t="s">
        <v>16</v>
      </c>
      <c r="D142" s="58">
        <v>3</v>
      </c>
      <c r="E142" s="203"/>
      <c r="F142" s="202"/>
      <c r="G142" s="259">
        <f>SUM(D142*E142)</f>
        <v>0</v>
      </c>
    </row>
    <row r="143" spans="1:7">
      <c r="A143" s="48"/>
      <c r="B143" s="62"/>
      <c r="C143" s="17"/>
      <c r="D143" s="58"/>
      <c r="E143" s="205"/>
      <c r="F143" s="202"/>
      <c r="G143" s="316"/>
    </row>
    <row r="144" spans="1:7" ht="38.25">
      <c r="A144" s="48" t="s">
        <v>200</v>
      </c>
      <c r="B144" s="62" t="s">
        <v>202</v>
      </c>
      <c r="C144" s="17" t="s">
        <v>17</v>
      </c>
      <c r="D144" s="58">
        <f>SUM(D131+D124)</f>
        <v>160</v>
      </c>
      <c r="E144" s="203"/>
      <c r="F144" s="202"/>
      <c r="G144" s="259">
        <f>SUM(D144*E144)</f>
        <v>0</v>
      </c>
    </row>
    <row r="145" spans="1:7">
      <c r="A145" s="48"/>
      <c r="B145" s="59"/>
      <c r="C145" s="17"/>
      <c r="D145" s="58"/>
      <c r="E145" s="19"/>
      <c r="F145" s="19"/>
      <c r="G145" s="19"/>
    </row>
    <row r="146" spans="1:7" s="60" customFormat="1" ht="25.5">
      <c r="A146" s="48" t="s">
        <v>162</v>
      </c>
      <c r="B146" s="62" t="s">
        <v>69</v>
      </c>
      <c r="C146" s="17" t="s">
        <v>17</v>
      </c>
      <c r="D146" s="58">
        <f>SUM(D131+D124)</f>
        <v>160</v>
      </c>
      <c r="E146" s="203"/>
      <c r="F146" s="202"/>
      <c r="G146" s="259">
        <f>SUM(E146*D146)</f>
        <v>0</v>
      </c>
    </row>
    <row r="147" spans="1:7" s="60" customFormat="1">
      <c r="B147" s="16"/>
      <c r="C147" s="17"/>
      <c r="D147" s="58"/>
      <c r="E147" s="19"/>
      <c r="F147" s="19"/>
      <c r="G147" s="19"/>
    </row>
    <row r="148" spans="1:7" ht="38.25">
      <c r="A148" s="48" t="s">
        <v>163</v>
      </c>
      <c r="B148" s="63" t="s">
        <v>70</v>
      </c>
      <c r="C148" s="17" t="s">
        <v>17</v>
      </c>
      <c r="D148" s="58">
        <f>D131+D124</f>
        <v>160</v>
      </c>
      <c r="E148" s="203"/>
      <c r="F148" s="202"/>
      <c r="G148" s="259">
        <f>+D148*E148</f>
        <v>0</v>
      </c>
    </row>
    <row r="149" spans="1:7">
      <c r="A149" s="48"/>
      <c r="B149" s="64"/>
      <c r="C149" s="17"/>
      <c r="D149" s="58"/>
      <c r="G149" s="19"/>
    </row>
    <row r="150" spans="1:7" s="67" customFormat="1">
      <c r="A150" s="65" t="s">
        <v>164</v>
      </c>
      <c r="B150" s="64" t="s">
        <v>71</v>
      </c>
      <c r="C150" s="66" t="s">
        <v>17</v>
      </c>
      <c r="D150" s="58">
        <f>+D148</f>
        <v>160</v>
      </c>
      <c r="E150" s="203"/>
      <c r="F150" s="202"/>
      <c r="G150" s="259">
        <f>+D150*E150</f>
        <v>0</v>
      </c>
    </row>
    <row r="151" spans="1:7" s="67" customFormat="1">
      <c r="A151" s="65"/>
      <c r="B151" s="63"/>
      <c r="C151" s="66"/>
      <c r="D151" s="58"/>
      <c r="E151" s="50"/>
      <c r="F151" s="50"/>
      <c r="G151" s="50"/>
    </row>
    <row r="152" spans="1:7" ht="13.5" thickBot="1">
      <c r="A152" s="154"/>
      <c r="B152" s="242" t="s">
        <v>72</v>
      </c>
      <c r="C152" s="156"/>
      <c r="D152" s="240"/>
      <c r="E152" s="241"/>
      <c r="F152" s="241"/>
      <c r="G152" s="122">
        <f>SUM(G123:G151)</f>
        <v>0</v>
      </c>
    </row>
    <row r="153" spans="1:7" ht="13.5" thickTop="1"/>
    <row r="154" spans="1:7">
      <c r="C154" s="69"/>
      <c r="D154" s="68"/>
    </row>
    <row r="155" spans="1:7">
      <c r="A155" s="32" t="s">
        <v>9</v>
      </c>
      <c r="B155" s="57" t="s">
        <v>27</v>
      </c>
      <c r="D155" s="58"/>
    </row>
    <row r="156" spans="1:7">
      <c r="A156" s="32"/>
      <c r="B156" s="57"/>
      <c r="D156" s="58"/>
    </row>
    <row r="157" spans="1:7">
      <c r="A157" s="173" t="s">
        <v>28</v>
      </c>
      <c r="B157" s="14" t="s">
        <v>29</v>
      </c>
      <c r="C157" s="175" t="s">
        <v>30</v>
      </c>
      <c r="D157" s="174" t="s">
        <v>31</v>
      </c>
      <c r="E157" s="176" t="s">
        <v>32</v>
      </c>
      <c r="F157" s="177"/>
      <c r="G157" s="173" t="s">
        <v>33</v>
      </c>
    </row>
    <row r="158" spans="1:7">
      <c r="A158" s="1"/>
      <c r="B158" s="16"/>
      <c r="C158" s="17"/>
      <c r="D158" s="58"/>
      <c r="G158" s="19"/>
    </row>
    <row r="159" spans="1:7" ht="51">
      <c r="A159" s="15" t="s">
        <v>166</v>
      </c>
      <c r="B159" s="16" t="s">
        <v>269</v>
      </c>
      <c r="C159" s="17" t="s">
        <v>17</v>
      </c>
      <c r="D159" s="58">
        <f>SUM(D150)</f>
        <v>160</v>
      </c>
      <c r="E159" s="203"/>
      <c r="F159" s="202"/>
      <c r="G159" s="259">
        <f>+D159*E159</f>
        <v>0</v>
      </c>
    </row>
    <row r="160" spans="1:7">
      <c r="A160" s="15"/>
      <c r="B160" s="16"/>
      <c r="C160" s="17"/>
      <c r="D160" s="58"/>
      <c r="E160" s="205"/>
      <c r="F160" s="202"/>
      <c r="G160" s="316"/>
    </row>
    <row r="161" spans="1:7" ht="38.25">
      <c r="A161" s="15" t="s">
        <v>167</v>
      </c>
      <c r="B161" s="39" t="s">
        <v>178</v>
      </c>
      <c r="C161" s="54" t="s">
        <v>20</v>
      </c>
      <c r="D161" s="37">
        <f>SUM(D42)</f>
        <v>10</v>
      </c>
      <c r="E161" s="203"/>
      <c r="F161" s="202"/>
      <c r="G161" s="259">
        <f>+D161*E161</f>
        <v>0</v>
      </c>
    </row>
    <row r="162" spans="1:7">
      <c r="A162" s="15"/>
      <c r="B162" s="16"/>
      <c r="C162" s="17"/>
      <c r="D162" s="58"/>
      <c r="E162" s="205"/>
      <c r="F162" s="202"/>
      <c r="G162" s="316"/>
    </row>
    <row r="163" spans="1:7" ht="63.75">
      <c r="A163" s="15" t="s">
        <v>168</v>
      </c>
      <c r="B163" s="39" t="s">
        <v>177</v>
      </c>
      <c r="C163" s="10" t="s">
        <v>20</v>
      </c>
      <c r="D163" s="37">
        <f>SUM(D42)</f>
        <v>10</v>
      </c>
      <c r="E163" s="203"/>
      <c r="F163" s="202"/>
      <c r="G163" s="259">
        <f>SUM(E163*D163)</f>
        <v>0</v>
      </c>
    </row>
    <row r="164" spans="1:7">
      <c r="A164" s="15"/>
      <c r="D164" s="58"/>
      <c r="G164" s="19"/>
    </row>
    <row r="165" spans="1:7">
      <c r="A165" s="8" t="s">
        <v>169</v>
      </c>
      <c r="B165" s="16" t="s">
        <v>81</v>
      </c>
      <c r="C165" s="17" t="s">
        <v>16</v>
      </c>
      <c r="D165" s="58">
        <v>1</v>
      </c>
      <c r="E165" s="203"/>
      <c r="F165" s="202"/>
      <c r="G165" s="259">
        <f t="shared" ref="G165" si="5">+D165*E165</f>
        <v>0</v>
      </c>
    </row>
    <row r="166" spans="1:7">
      <c r="B166" s="16"/>
      <c r="C166" s="17"/>
      <c r="D166" s="58"/>
      <c r="E166" s="205"/>
      <c r="F166" s="202"/>
      <c r="G166" s="316"/>
    </row>
    <row r="167" spans="1:7" ht="13.5" thickBot="1">
      <c r="A167" s="154"/>
      <c r="B167" s="155" t="s">
        <v>73</v>
      </c>
      <c r="C167" s="156"/>
      <c r="D167" s="240"/>
      <c r="E167" s="241"/>
      <c r="F167" s="241"/>
      <c r="G167" s="122">
        <f>SUM(G158:G166)</f>
        <v>0</v>
      </c>
    </row>
    <row r="168" spans="1:7" ht="13.5" thickTop="1"/>
    <row r="169" spans="1:7">
      <c r="A169" s="1"/>
      <c r="B169" s="31"/>
      <c r="C169" s="1"/>
      <c r="D169" s="1"/>
      <c r="E169" s="1"/>
      <c r="F169" s="1"/>
      <c r="G169" s="1"/>
    </row>
  </sheetData>
  <conditionalFormatting sqref="B58">
    <cfRule type="expression" dxfId="97" priority="95" stopIfTrue="1">
      <formula>#REF!=1</formula>
    </cfRule>
  </conditionalFormatting>
  <conditionalFormatting sqref="E165:G166 E110:G110 E131:G131 E134:G134 E146:G146 E148:G148 E150:G150 E32:G32 E34:G34 E36:G36 E38:G38 E42:G42 E44:G44 E46:G46 E57:G57 E77:G77 E79:G79 E81:G81 E83:G83 E85:G85 E87:G87 E89:G89 E91:G91 G8 G10 G12 G14 G16 E18:G18 E106:G106 E108:G108 E112:G114 E142:G144 E124:G126 E129:G129 E137:G140 E159:G163">
    <cfRule type="cellIs" dxfId="96" priority="17" stopIfTrue="1" operator="equal">
      <formula>0</formula>
    </cfRule>
  </conditionalFormatting>
  <conditionalFormatting sqref="E66:G66">
    <cfRule type="cellIs" dxfId="95" priority="11" stopIfTrue="1" operator="equal">
      <formula>0</formula>
    </cfRule>
  </conditionalFormatting>
  <conditionalFormatting sqref="E65:G65">
    <cfRule type="cellIs" dxfId="94" priority="10" stopIfTrue="1" operator="equal">
      <formula>0</formula>
    </cfRule>
  </conditionalFormatting>
  <conditionalFormatting sqref="E61:G61">
    <cfRule type="cellIs" dxfId="93" priority="9" stopIfTrue="1" operator="equal">
      <formula>0</formula>
    </cfRule>
  </conditionalFormatting>
  <conditionalFormatting sqref="E60:G60 E62:G62">
    <cfRule type="cellIs" dxfId="92" priority="8" stopIfTrue="1" operator="equal">
      <formula>0</formula>
    </cfRule>
  </conditionalFormatting>
  <conditionalFormatting sqref="E70:G70">
    <cfRule type="cellIs" dxfId="91" priority="7" stopIfTrue="1" operator="equal">
      <formula>0</formula>
    </cfRule>
  </conditionalFormatting>
  <conditionalFormatting sqref="E69:G69 E71:G71">
    <cfRule type="cellIs" dxfId="90" priority="6" stopIfTrue="1" operator="equal">
      <formula>0</formula>
    </cfRule>
  </conditionalFormatting>
  <conditionalFormatting sqref="E75:G75">
    <cfRule type="cellIs" dxfId="89" priority="5" stopIfTrue="1" operator="equal">
      <formula>0</formula>
    </cfRule>
  </conditionalFormatting>
  <conditionalFormatting sqref="E74:G74">
    <cfRule type="cellIs" dxfId="88" priority="4" stopIfTrue="1" operator="equal">
      <formula>0</formula>
    </cfRule>
  </conditionalFormatting>
  <conditionalFormatting sqref="E93:G93">
    <cfRule type="cellIs" dxfId="87" priority="3" stopIfTrue="1" operator="equal">
      <formula>0</formula>
    </cfRule>
  </conditionalFormatting>
  <conditionalFormatting sqref="E95:G95">
    <cfRule type="cellIs" dxfId="86" priority="2" stopIfTrue="1" operator="equal">
      <formula>0</formula>
    </cfRule>
  </conditionalFormatting>
  <conditionalFormatting sqref="E40:G40">
    <cfRule type="cellIs" dxfId="85" priority="1" stopIfTrue="1" operator="equal">
      <formula>0</formula>
    </cfRule>
  </conditionalFormatting>
  <pageMargins left="0.59055118110236227" right="0.35433070866141736" top="0.78740157480314965" bottom="0.78740157480314965" header="0.39370078740157483" footer="0.39370078740157483"/>
  <pageSetup paperSize="9" orientation="portrait" r:id="rId1"/>
  <headerFooter alignWithMargins="0">
    <oddHeader>&amp;L&amp;"-,Krepko"Projektant: Klima 2000 d.o.o.
&amp;R&amp;"-,Krepko"Št. projekta: 2832K-G1</oddHeader>
    <oddFooter>&amp;C&amp;P / &amp;N</oddFooter>
  </headerFooter>
  <rowBreaks count="6" manualBreakCount="6">
    <brk id="27" max="16383" man="1"/>
    <brk id="50" max="16383" man="1"/>
    <brk id="98" max="16383" man="1"/>
    <brk id="117" max="16383" man="1"/>
    <brk id="139" max="6" man="1"/>
    <brk id="1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67"/>
  <sheetViews>
    <sheetView view="pageBreakPreview" zoomScaleNormal="100" zoomScaleSheetLayoutView="100" workbookViewId="0"/>
  </sheetViews>
  <sheetFormatPr defaultColWidth="9.140625" defaultRowHeight="12.75"/>
  <cols>
    <col min="1" max="1" width="5.140625" style="8" customWidth="1"/>
    <col min="2" max="2" width="39.7109375" style="9" customWidth="1"/>
    <col min="3" max="3" width="6.140625" style="10" bestFit="1" customWidth="1"/>
    <col min="4" max="4" width="9.28515625" style="11" customWidth="1"/>
    <col min="5" max="5" width="10.140625" style="12" bestFit="1" customWidth="1"/>
    <col min="6" max="6" width="2.85546875" style="12" customWidth="1"/>
    <col min="7" max="7" width="12.85546875" style="12" bestFit="1" customWidth="1"/>
    <col min="8" max="8" width="20" style="1" customWidth="1"/>
    <col min="9" max="16384" width="9.140625" style="1"/>
  </cols>
  <sheetData>
    <row r="2" spans="1:7">
      <c r="A2" s="81" t="s">
        <v>203</v>
      </c>
      <c r="B2" s="76" t="s">
        <v>222</v>
      </c>
      <c r="C2" s="4"/>
      <c r="D2" s="5"/>
      <c r="E2" s="6"/>
      <c r="F2" s="6"/>
      <c r="G2" s="232"/>
    </row>
    <row r="3" spans="1:7">
      <c r="A3" s="2"/>
      <c r="B3" s="3"/>
      <c r="C3" s="4"/>
      <c r="D3" s="5"/>
      <c r="E3" s="6"/>
      <c r="F3" s="6"/>
      <c r="G3" s="232"/>
    </row>
    <row r="4" spans="1:7">
      <c r="A4" s="2"/>
      <c r="B4" s="3"/>
      <c r="C4" s="4"/>
      <c r="D4" s="5"/>
      <c r="E4" s="6"/>
      <c r="F4" s="6"/>
      <c r="G4" s="232"/>
    </row>
    <row r="5" spans="1:7">
      <c r="A5" s="2"/>
      <c r="B5" s="3"/>
      <c r="C5" s="4"/>
      <c r="D5" s="5"/>
      <c r="E5" s="6"/>
      <c r="F5" s="6"/>
      <c r="G5" s="232"/>
    </row>
    <row r="6" spans="1:7">
      <c r="A6" s="81"/>
      <c r="B6" s="167" t="s">
        <v>171</v>
      </c>
      <c r="C6" s="88"/>
      <c r="D6" s="233"/>
      <c r="E6" s="234"/>
      <c r="F6" s="234"/>
      <c r="G6" s="235"/>
    </row>
    <row r="7" spans="1:7">
      <c r="A7" s="2"/>
      <c r="B7" s="3"/>
      <c r="C7" s="4"/>
      <c r="D7" s="5"/>
      <c r="E7" s="6"/>
      <c r="F7" s="6"/>
      <c r="G7" s="7"/>
    </row>
    <row r="8" spans="1:7">
      <c r="A8" s="81" t="s">
        <v>3</v>
      </c>
      <c r="B8" s="92" t="s">
        <v>4</v>
      </c>
      <c r="C8" s="88"/>
      <c r="D8" s="233"/>
      <c r="E8" s="234"/>
      <c r="F8" s="234"/>
      <c r="G8" s="86">
        <f>+G48</f>
        <v>0</v>
      </c>
    </row>
    <row r="9" spans="1:7">
      <c r="A9" s="81"/>
      <c r="B9" s="236"/>
      <c r="C9" s="88"/>
      <c r="D9" s="233"/>
      <c r="E9" s="234"/>
      <c r="F9" s="234"/>
      <c r="G9" s="314"/>
    </row>
    <row r="10" spans="1:7">
      <c r="A10" s="81" t="s">
        <v>5</v>
      </c>
      <c r="B10" s="92" t="s">
        <v>6</v>
      </c>
      <c r="C10" s="88"/>
      <c r="D10" s="233"/>
      <c r="E10" s="234"/>
      <c r="F10" s="234"/>
      <c r="G10" s="86">
        <f>SUM(G97)</f>
        <v>0</v>
      </c>
    </row>
    <row r="11" spans="1:7">
      <c r="A11" s="81"/>
      <c r="B11" s="236"/>
      <c r="C11" s="88"/>
      <c r="D11" s="89"/>
      <c r="E11" s="234"/>
      <c r="F11" s="234"/>
      <c r="G11" s="314"/>
    </row>
    <row r="12" spans="1:7">
      <c r="A12" s="81" t="s">
        <v>7</v>
      </c>
      <c r="B12" s="92" t="s">
        <v>2</v>
      </c>
      <c r="C12" s="88"/>
      <c r="D12" s="89"/>
      <c r="E12" s="234"/>
      <c r="F12" s="234"/>
      <c r="G12" s="86">
        <f>+G116</f>
        <v>0</v>
      </c>
    </row>
    <row r="13" spans="1:7">
      <c r="A13" s="81"/>
      <c r="B13" s="236"/>
      <c r="C13" s="88"/>
      <c r="D13" s="233"/>
      <c r="E13" s="234"/>
      <c r="F13" s="234"/>
      <c r="G13" s="314"/>
    </row>
    <row r="14" spans="1:7">
      <c r="A14" s="81" t="s">
        <v>8</v>
      </c>
      <c r="B14" s="92" t="s">
        <v>74</v>
      </c>
      <c r="C14" s="88"/>
      <c r="D14" s="233"/>
      <c r="E14" s="234"/>
      <c r="F14" s="234"/>
      <c r="G14" s="86">
        <f>+G151</f>
        <v>0</v>
      </c>
    </row>
    <row r="15" spans="1:7">
      <c r="A15" s="81"/>
      <c r="B15" s="236"/>
      <c r="C15" s="88"/>
      <c r="D15" s="233"/>
      <c r="E15" s="234"/>
      <c r="F15" s="234"/>
      <c r="G15" s="314"/>
    </row>
    <row r="16" spans="1:7">
      <c r="A16" s="81" t="s">
        <v>9</v>
      </c>
      <c r="B16" s="92" t="s">
        <v>27</v>
      </c>
      <c r="C16" s="88"/>
      <c r="D16" s="233"/>
      <c r="E16" s="234"/>
      <c r="F16" s="234"/>
      <c r="G16" s="86">
        <f>+G165</f>
        <v>0</v>
      </c>
    </row>
    <row r="17" spans="1:7">
      <c r="A17" s="81"/>
      <c r="B17" s="236"/>
      <c r="C17" s="88"/>
      <c r="D17" s="233"/>
      <c r="E17" s="234"/>
      <c r="F17" s="234"/>
      <c r="G17" s="237"/>
    </row>
    <row r="18" spans="1:7" ht="13.5" thickBot="1">
      <c r="A18" s="94"/>
      <c r="B18" s="95" t="s">
        <v>75</v>
      </c>
      <c r="C18" s="97"/>
      <c r="D18" s="96"/>
      <c r="E18" s="98"/>
      <c r="F18" s="98"/>
      <c r="G18" s="98">
        <f>SUM(G8:G16)</f>
        <v>0</v>
      </c>
    </row>
    <row r="19" spans="1:7" ht="13.5" thickTop="1"/>
    <row r="22" spans="1:7" s="13" customFormat="1">
      <c r="A22" s="8"/>
      <c r="B22" s="9"/>
      <c r="C22" s="10"/>
      <c r="D22" s="11"/>
      <c r="E22" s="12"/>
      <c r="F22" s="12"/>
      <c r="G22" s="12"/>
    </row>
    <row r="24" spans="1:7" ht="273.60000000000002" customHeight="1">
      <c r="B24" s="71" t="s">
        <v>427</v>
      </c>
    </row>
    <row r="26" spans="1:7" s="13" customFormat="1">
      <c r="A26" s="8"/>
      <c r="B26" s="9"/>
      <c r="C26" s="10"/>
      <c r="D26" s="11"/>
      <c r="E26" s="12"/>
      <c r="F26" s="12"/>
      <c r="G26" s="12"/>
    </row>
    <row r="27" spans="1:7" s="13" customFormat="1">
      <c r="A27" s="8"/>
      <c r="B27" s="9"/>
      <c r="C27" s="10"/>
      <c r="D27" s="11"/>
      <c r="E27" s="12"/>
      <c r="F27" s="12"/>
      <c r="G27" s="12"/>
    </row>
    <row r="28" spans="1:7">
      <c r="A28" s="32" t="s">
        <v>3</v>
      </c>
      <c r="B28" s="101" t="s">
        <v>4</v>
      </c>
      <c r="C28" s="102"/>
      <c r="D28" s="34"/>
      <c r="E28" s="36"/>
      <c r="F28" s="36"/>
      <c r="G28" s="36"/>
    </row>
    <row r="29" spans="1:7">
      <c r="A29" s="32"/>
      <c r="B29" s="101"/>
      <c r="C29" s="102"/>
      <c r="D29" s="34"/>
      <c r="E29" s="36"/>
      <c r="F29" s="36"/>
      <c r="G29" s="36"/>
    </row>
    <row r="30" spans="1:7">
      <c r="A30" s="173" t="s">
        <v>28</v>
      </c>
      <c r="B30" s="14" t="s">
        <v>29</v>
      </c>
      <c r="C30" s="175" t="s">
        <v>30</v>
      </c>
      <c r="D30" s="174" t="s">
        <v>31</v>
      </c>
      <c r="E30" s="176" t="s">
        <v>32</v>
      </c>
      <c r="F30" s="177"/>
      <c r="G30" s="173" t="s">
        <v>33</v>
      </c>
    </row>
    <row r="31" spans="1:7">
      <c r="A31" s="15"/>
      <c r="B31" s="16"/>
      <c r="C31" s="17"/>
      <c r="D31" s="18"/>
      <c r="E31" s="19"/>
      <c r="F31" s="19"/>
      <c r="G31" s="19"/>
    </row>
    <row r="32" spans="1:7" ht="25.5">
      <c r="A32" s="15" t="s">
        <v>127</v>
      </c>
      <c r="B32" s="16" t="s">
        <v>206</v>
      </c>
      <c r="C32" s="17" t="s">
        <v>17</v>
      </c>
      <c r="D32" s="11">
        <v>75</v>
      </c>
      <c r="E32" s="203"/>
      <c r="F32" s="202"/>
      <c r="G32" s="259">
        <f>+D32*E32</f>
        <v>0</v>
      </c>
    </row>
    <row r="33" spans="1:7">
      <c r="A33" s="15"/>
      <c r="C33" s="17"/>
      <c r="D33" s="18"/>
      <c r="E33" s="18"/>
      <c r="F33" s="18"/>
      <c r="G33" s="18"/>
    </row>
    <row r="34" spans="1:7" ht="25.5">
      <c r="A34" s="15" t="s">
        <v>128</v>
      </c>
      <c r="B34" s="16" t="s">
        <v>205</v>
      </c>
      <c r="C34" s="10" t="s">
        <v>16</v>
      </c>
      <c r="D34" s="11">
        <v>5</v>
      </c>
      <c r="E34" s="203"/>
      <c r="F34" s="202"/>
      <c r="G34" s="259">
        <f t="shared" ref="G34:G46" si="0">+D34*E34</f>
        <v>0</v>
      </c>
    </row>
    <row r="35" spans="1:7">
      <c r="A35" s="15"/>
      <c r="B35" s="16"/>
      <c r="C35" s="17"/>
      <c r="D35" s="18"/>
      <c r="E35" s="20"/>
      <c r="F35" s="20"/>
      <c r="G35" s="19"/>
    </row>
    <row r="36" spans="1:7" ht="25.5">
      <c r="A36" s="15" t="s">
        <v>131</v>
      </c>
      <c r="B36" s="21" t="s">
        <v>207</v>
      </c>
      <c r="C36" s="17" t="s">
        <v>16</v>
      </c>
      <c r="D36" s="11">
        <v>8</v>
      </c>
      <c r="E36" s="203"/>
      <c r="F36" s="202"/>
      <c r="G36" s="259">
        <f t="shared" si="0"/>
        <v>0</v>
      </c>
    </row>
    <row r="37" spans="1:7">
      <c r="A37" s="15"/>
      <c r="B37" s="16"/>
      <c r="C37" s="17"/>
      <c r="D37" s="18"/>
      <c r="E37" s="20"/>
      <c r="F37" s="20"/>
      <c r="G37" s="19"/>
    </row>
    <row r="38" spans="1:7" ht="51">
      <c r="A38" s="15" t="s">
        <v>129</v>
      </c>
      <c r="B38" s="16" t="s">
        <v>37</v>
      </c>
      <c r="C38" s="17" t="s">
        <v>16</v>
      </c>
      <c r="D38" s="18">
        <v>1</v>
      </c>
      <c r="E38" s="203"/>
      <c r="F38" s="202"/>
      <c r="G38" s="259">
        <f t="shared" si="0"/>
        <v>0</v>
      </c>
    </row>
    <row r="39" spans="1:7">
      <c r="A39" s="15"/>
      <c r="B39" s="16"/>
      <c r="C39" s="17"/>
      <c r="D39" s="18"/>
      <c r="E39" s="19"/>
      <c r="F39" s="19"/>
      <c r="G39" s="19"/>
    </row>
    <row r="40" spans="1:7" ht="150" customHeight="1">
      <c r="A40" s="15" t="s">
        <v>130</v>
      </c>
      <c r="B40" s="16" t="s">
        <v>383</v>
      </c>
      <c r="C40" s="17" t="s">
        <v>16</v>
      </c>
      <c r="D40" s="18">
        <v>0</v>
      </c>
      <c r="E40" s="203"/>
      <c r="F40" s="202"/>
      <c r="G40" s="259">
        <f t="shared" si="0"/>
        <v>0</v>
      </c>
    </row>
    <row r="41" spans="1:7" s="178" customFormat="1">
      <c r="A41" s="15"/>
      <c r="B41" s="16"/>
      <c r="C41" s="17"/>
      <c r="D41" s="18"/>
      <c r="E41" s="19"/>
      <c r="F41" s="19"/>
      <c r="G41" s="19"/>
    </row>
    <row r="42" spans="1:7" s="178" customFormat="1" ht="89.25">
      <c r="A42" s="15" t="s">
        <v>132</v>
      </c>
      <c r="B42" s="16" t="s">
        <v>447</v>
      </c>
      <c r="C42" s="17" t="s">
        <v>20</v>
      </c>
      <c r="D42" s="18">
        <v>0</v>
      </c>
      <c r="E42" s="203"/>
      <c r="F42" s="202"/>
      <c r="G42" s="259">
        <f t="shared" si="0"/>
        <v>0</v>
      </c>
    </row>
    <row r="43" spans="1:7" s="178" customFormat="1">
      <c r="A43" s="15"/>
      <c r="B43" s="16"/>
      <c r="C43" s="17"/>
      <c r="D43" s="18"/>
      <c r="E43" s="19"/>
      <c r="F43" s="19"/>
      <c r="G43" s="19"/>
    </row>
    <row r="44" spans="1:7" s="178" customFormat="1" ht="76.5">
      <c r="A44" s="15" t="s">
        <v>133</v>
      </c>
      <c r="B44" s="16" t="s">
        <v>448</v>
      </c>
      <c r="C44" s="17" t="s">
        <v>20</v>
      </c>
      <c r="D44" s="18">
        <v>0</v>
      </c>
      <c r="E44" s="203"/>
      <c r="F44" s="202"/>
      <c r="G44" s="259">
        <f t="shared" si="0"/>
        <v>0</v>
      </c>
    </row>
    <row r="45" spans="1:7" s="178" customFormat="1">
      <c r="A45" s="15"/>
      <c r="B45" s="16"/>
      <c r="C45" s="17"/>
      <c r="D45" s="18"/>
      <c r="E45" s="19"/>
      <c r="F45" s="19"/>
      <c r="G45" s="19"/>
    </row>
    <row r="46" spans="1:7" s="178" customFormat="1" ht="38.25">
      <c r="A46" s="15" t="s">
        <v>134</v>
      </c>
      <c r="B46" s="16" t="s">
        <v>40</v>
      </c>
      <c r="C46" s="17" t="s">
        <v>17</v>
      </c>
      <c r="D46" s="18">
        <v>6</v>
      </c>
      <c r="E46" s="203"/>
      <c r="F46" s="202"/>
      <c r="G46" s="259">
        <f t="shared" si="0"/>
        <v>0</v>
      </c>
    </row>
    <row r="47" spans="1:7" s="29" customFormat="1">
      <c r="A47" s="15"/>
      <c r="B47" s="16"/>
      <c r="C47" s="17"/>
      <c r="D47" s="18"/>
      <c r="E47" s="19"/>
      <c r="F47" s="19"/>
      <c r="G47" s="19"/>
    </row>
    <row r="48" spans="1:7" s="29" customFormat="1" ht="13.5" thickBot="1">
      <c r="A48" s="154"/>
      <c r="B48" s="155" t="s">
        <v>19</v>
      </c>
      <c r="C48" s="156"/>
      <c r="D48" s="240"/>
      <c r="E48" s="241"/>
      <c r="F48" s="241"/>
      <c r="G48" s="122">
        <f>SUM(G32:G47)</f>
        <v>0</v>
      </c>
    </row>
    <row r="49" spans="1:7" s="29" customFormat="1" ht="13.5" thickTop="1">
      <c r="A49" s="136"/>
      <c r="B49" s="141"/>
      <c r="C49" s="133"/>
      <c r="D49" s="238"/>
      <c r="E49" s="28"/>
      <c r="F49" s="28"/>
      <c r="G49" s="315"/>
    </row>
    <row r="50" spans="1:7" s="29" customFormat="1">
      <c r="A50" s="136"/>
      <c r="B50" s="31"/>
      <c r="C50" s="133"/>
      <c r="D50" s="238"/>
      <c r="E50" s="28"/>
      <c r="F50" s="28"/>
      <c r="G50" s="315"/>
    </row>
    <row r="51" spans="1:7" s="29" customFormat="1">
      <c r="A51" s="32"/>
      <c r="B51" s="23"/>
      <c r="C51" s="33"/>
      <c r="D51" s="34"/>
      <c r="E51" s="35"/>
      <c r="F51" s="35"/>
      <c r="G51" s="36"/>
    </row>
    <row r="52" spans="1:7" s="29" customFormat="1">
      <c r="A52" s="32"/>
      <c r="B52" s="23"/>
      <c r="C52" s="33"/>
      <c r="D52" s="34"/>
      <c r="E52" s="35"/>
      <c r="F52" s="35"/>
      <c r="G52" s="19"/>
    </row>
    <row r="53" spans="1:7" s="29" customFormat="1">
      <c r="A53" s="32" t="s">
        <v>5</v>
      </c>
      <c r="B53" s="23" t="s">
        <v>6</v>
      </c>
      <c r="C53" s="33"/>
      <c r="D53" s="34"/>
      <c r="E53" s="19"/>
      <c r="F53" s="19"/>
      <c r="G53" s="19"/>
    </row>
    <row r="54" spans="1:7" s="29" customFormat="1">
      <c r="A54" s="32"/>
      <c r="B54" s="23"/>
      <c r="C54" s="33"/>
      <c r="D54" s="34"/>
      <c r="E54" s="19"/>
      <c r="F54" s="19"/>
      <c r="G54" s="19"/>
    </row>
    <row r="55" spans="1:7" s="29" customFormat="1">
      <c r="A55" s="173" t="s">
        <v>28</v>
      </c>
      <c r="B55" s="14" t="s">
        <v>29</v>
      </c>
      <c r="C55" s="175" t="s">
        <v>30</v>
      </c>
      <c r="D55" s="174" t="s">
        <v>31</v>
      </c>
      <c r="E55" s="176" t="s">
        <v>32</v>
      </c>
      <c r="F55" s="177"/>
      <c r="G55" s="173" t="s">
        <v>33</v>
      </c>
    </row>
    <row r="56" spans="1:7" s="29" customFormat="1">
      <c r="A56" s="32"/>
      <c r="B56" s="23"/>
      <c r="C56" s="33"/>
      <c r="D56" s="34"/>
      <c r="E56" s="19"/>
      <c r="F56" s="19"/>
      <c r="G56" s="19"/>
    </row>
    <row r="57" spans="1:7" s="29" customFormat="1" ht="25.5">
      <c r="A57" s="15" t="s">
        <v>87</v>
      </c>
      <c r="B57" s="16" t="s">
        <v>41</v>
      </c>
      <c r="C57" s="10" t="s">
        <v>18</v>
      </c>
      <c r="D57" s="37">
        <v>15</v>
      </c>
      <c r="E57" s="203"/>
      <c r="F57" s="202"/>
      <c r="G57" s="259">
        <f>+D57*E57</f>
        <v>0</v>
      </c>
    </row>
    <row r="58" spans="1:7" s="29" customFormat="1">
      <c r="A58" s="32"/>
      <c r="B58" s="38"/>
      <c r="C58" s="33"/>
      <c r="D58" s="34"/>
      <c r="E58" s="19"/>
      <c r="F58" s="19"/>
      <c r="G58" s="19"/>
    </row>
    <row r="59" spans="1:7" s="29" customFormat="1" ht="138.6" customHeight="1">
      <c r="A59" s="32" t="s">
        <v>88</v>
      </c>
      <c r="B59" s="16" t="s">
        <v>421</v>
      </c>
      <c r="C59" s="17" t="s">
        <v>18</v>
      </c>
      <c r="D59" s="18">
        <v>48.5</v>
      </c>
      <c r="E59" s="19"/>
      <c r="F59" s="19"/>
      <c r="G59" s="19"/>
    </row>
    <row r="60" spans="1:7" s="29" customFormat="1">
      <c r="A60" s="15"/>
      <c r="B60" s="16" t="s">
        <v>436</v>
      </c>
      <c r="C60" s="17" t="s">
        <v>18</v>
      </c>
      <c r="D60" s="18">
        <f>SUM(D59*60%)</f>
        <v>29.099999999999998</v>
      </c>
      <c r="E60" s="203"/>
      <c r="F60" s="202"/>
      <c r="G60" s="259">
        <f t="shared" ref="G60:G66" si="1">+D60*E60</f>
        <v>0</v>
      </c>
    </row>
    <row r="61" spans="1:7" s="29" customFormat="1">
      <c r="A61" s="15"/>
      <c r="B61" s="16" t="s">
        <v>212</v>
      </c>
      <c r="C61" s="17" t="s">
        <v>18</v>
      </c>
      <c r="D61" s="18">
        <f>SUM(D59*20%)</f>
        <v>9.7000000000000011</v>
      </c>
      <c r="E61" s="203"/>
      <c r="F61" s="202"/>
      <c r="G61" s="259">
        <f t="shared" si="1"/>
        <v>0</v>
      </c>
    </row>
    <row r="62" spans="1:7" s="29" customFormat="1">
      <c r="A62" s="15"/>
      <c r="B62" s="16" t="s">
        <v>435</v>
      </c>
      <c r="C62" s="17" t="s">
        <v>18</v>
      </c>
      <c r="D62" s="18">
        <f>SUM(D59*40%)</f>
        <v>19.400000000000002</v>
      </c>
      <c r="E62" s="203"/>
      <c r="F62" s="202"/>
      <c r="G62" s="259">
        <f>+D62*E62</f>
        <v>0</v>
      </c>
    </row>
    <row r="63" spans="1:7" s="29" customFormat="1">
      <c r="A63" s="15"/>
      <c r="B63" s="16"/>
      <c r="C63" s="17"/>
      <c r="D63" s="18"/>
      <c r="E63" s="203"/>
      <c r="F63" s="202"/>
      <c r="G63" s="259"/>
    </row>
    <row r="64" spans="1:7" s="29" customFormat="1" ht="76.5">
      <c r="A64" s="32" t="s">
        <v>89</v>
      </c>
      <c r="B64" s="16" t="s">
        <v>209</v>
      </c>
      <c r="C64" s="17" t="s">
        <v>18</v>
      </c>
      <c r="D64" s="18">
        <v>101</v>
      </c>
      <c r="E64" s="19"/>
      <c r="F64" s="19"/>
      <c r="G64" s="19"/>
    </row>
    <row r="65" spans="1:7" s="29" customFormat="1">
      <c r="A65" s="15"/>
      <c r="B65" s="16" t="s">
        <v>436</v>
      </c>
      <c r="C65" s="17" t="s">
        <v>18</v>
      </c>
      <c r="D65" s="18">
        <f>SUM(D64*40%)</f>
        <v>40.400000000000006</v>
      </c>
      <c r="E65" s="203"/>
      <c r="F65" s="202"/>
      <c r="G65" s="259">
        <f t="shared" si="1"/>
        <v>0</v>
      </c>
    </row>
    <row r="66" spans="1:7" s="29" customFormat="1">
      <c r="A66" s="15"/>
      <c r="B66" s="16" t="s">
        <v>43</v>
      </c>
      <c r="C66" s="17" t="s">
        <v>18</v>
      </c>
      <c r="D66" s="18">
        <f>SUM(D64*30%)</f>
        <v>30.299999999999997</v>
      </c>
      <c r="E66" s="203"/>
      <c r="F66" s="202"/>
      <c r="G66" s="259">
        <f t="shared" si="1"/>
        <v>0</v>
      </c>
    </row>
    <row r="67" spans="1:7" s="29" customFormat="1">
      <c r="A67" s="15"/>
      <c r="B67" s="16" t="s">
        <v>437</v>
      </c>
      <c r="C67" s="17" t="s">
        <v>18</v>
      </c>
      <c r="D67" s="18">
        <f>SUM(D64*30%)</f>
        <v>30.299999999999997</v>
      </c>
      <c r="E67" s="203"/>
      <c r="F67" s="202"/>
      <c r="G67" s="259">
        <f t="shared" ref="G67" si="2">+D67*E67</f>
        <v>0</v>
      </c>
    </row>
    <row r="68" spans="1:7" s="29" customFormat="1">
      <c r="A68" s="32"/>
      <c r="B68" s="16"/>
      <c r="C68" s="17"/>
      <c r="D68" s="18"/>
      <c r="E68" s="19"/>
      <c r="F68" s="19"/>
      <c r="G68" s="19"/>
    </row>
    <row r="69" spans="1:7" s="43" customFormat="1" ht="76.5">
      <c r="A69" s="15" t="s">
        <v>90</v>
      </c>
      <c r="B69" s="16" t="s">
        <v>210</v>
      </c>
      <c r="C69" s="10" t="s">
        <v>18</v>
      </c>
      <c r="D69" s="37">
        <v>25</v>
      </c>
      <c r="E69" s="19"/>
      <c r="F69" s="19"/>
      <c r="G69" s="19"/>
    </row>
    <row r="70" spans="1:7" s="29" customFormat="1">
      <c r="A70" s="15"/>
      <c r="B70" s="16" t="s">
        <v>42</v>
      </c>
      <c r="C70" s="17" t="s">
        <v>18</v>
      </c>
      <c r="D70" s="18">
        <f>SUM(D69*70%)</f>
        <v>17.5</v>
      </c>
      <c r="E70" s="203"/>
      <c r="F70" s="202"/>
      <c r="G70" s="259">
        <f>+D70*E70</f>
        <v>0</v>
      </c>
    </row>
    <row r="71" spans="1:7" s="29" customFormat="1">
      <c r="A71" s="15"/>
      <c r="B71" s="16" t="s">
        <v>43</v>
      </c>
      <c r="C71" s="17" t="s">
        <v>18</v>
      </c>
      <c r="D71" s="18">
        <f>SUM(D69*30%)</f>
        <v>7.5</v>
      </c>
      <c r="E71" s="203"/>
      <c r="F71" s="202"/>
      <c r="G71" s="259">
        <f>+D71*E71</f>
        <v>0</v>
      </c>
    </row>
    <row r="72" spans="1:7" s="29" customFormat="1">
      <c r="A72" s="32"/>
      <c r="B72" s="16"/>
      <c r="C72" s="17"/>
      <c r="D72" s="18"/>
      <c r="E72" s="19"/>
      <c r="F72" s="19"/>
      <c r="G72" s="19"/>
    </row>
    <row r="73" spans="1:7" s="29" customFormat="1" ht="102">
      <c r="A73" s="15" t="s">
        <v>91</v>
      </c>
      <c r="B73" s="16" t="s">
        <v>48</v>
      </c>
      <c r="C73" s="10" t="s">
        <v>18</v>
      </c>
      <c r="D73" s="37">
        <v>21</v>
      </c>
      <c r="E73" s="19"/>
      <c r="F73" s="19"/>
      <c r="G73" s="19"/>
    </row>
    <row r="74" spans="1:7" s="29" customFormat="1">
      <c r="A74" s="15"/>
      <c r="B74" s="16" t="s">
        <v>42</v>
      </c>
      <c r="C74" s="17" t="s">
        <v>18</v>
      </c>
      <c r="D74" s="18">
        <f>+D73*0.7</f>
        <v>14.7</v>
      </c>
      <c r="E74" s="203"/>
      <c r="F74" s="202"/>
      <c r="G74" s="259">
        <f>+D74*E74</f>
        <v>0</v>
      </c>
    </row>
    <row r="75" spans="1:7" s="29" customFormat="1">
      <c r="A75" s="15"/>
      <c r="B75" s="16" t="s">
        <v>43</v>
      </c>
      <c r="C75" s="17" t="s">
        <v>18</v>
      </c>
      <c r="D75" s="18">
        <f>+D73-D74</f>
        <v>6.3000000000000007</v>
      </c>
      <c r="E75" s="203"/>
      <c r="F75" s="202"/>
      <c r="G75" s="259">
        <f>+D75*E75</f>
        <v>0</v>
      </c>
    </row>
    <row r="76" spans="1:7" s="29" customFormat="1">
      <c r="A76" s="32"/>
      <c r="B76" s="40"/>
      <c r="C76" s="10"/>
      <c r="D76" s="37"/>
      <c r="E76" s="19"/>
      <c r="F76" s="19"/>
      <c r="G76" s="19"/>
    </row>
    <row r="77" spans="1:7" s="44" customFormat="1" ht="38.25">
      <c r="A77" s="15" t="s">
        <v>135</v>
      </c>
      <c r="B77" s="16" t="s">
        <v>49</v>
      </c>
      <c r="C77" s="17" t="s">
        <v>18</v>
      </c>
      <c r="D77" s="18">
        <v>11</v>
      </c>
      <c r="E77" s="203"/>
      <c r="F77" s="202"/>
      <c r="G77" s="259">
        <f t="shared" ref="G77:G91" si="3">+D77*E77</f>
        <v>0</v>
      </c>
    </row>
    <row r="78" spans="1:7" s="44" customFormat="1">
      <c r="A78" s="32"/>
      <c r="B78" s="16"/>
      <c r="C78" s="17"/>
      <c r="D78" s="18"/>
      <c r="E78" s="19"/>
      <c r="F78" s="19"/>
      <c r="G78" s="19"/>
    </row>
    <row r="79" spans="1:7" s="29" customFormat="1" ht="25.5">
      <c r="A79" s="15" t="s">
        <v>136</v>
      </c>
      <c r="B79" s="16" t="s">
        <v>50</v>
      </c>
      <c r="C79" s="17" t="s">
        <v>20</v>
      </c>
      <c r="D79" s="18">
        <v>67.5</v>
      </c>
      <c r="E79" s="203"/>
      <c r="F79" s="202"/>
      <c r="G79" s="259">
        <f t="shared" si="3"/>
        <v>0</v>
      </c>
    </row>
    <row r="80" spans="1:7" s="44" customFormat="1">
      <c r="A80" s="32"/>
      <c r="B80" s="45"/>
      <c r="C80" s="46"/>
      <c r="D80" s="18"/>
      <c r="E80" s="19"/>
      <c r="F80" s="19"/>
      <c r="G80" s="19"/>
    </row>
    <row r="81" spans="1:7" s="43" customFormat="1" ht="25.5">
      <c r="A81" s="15" t="s">
        <v>137</v>
      </c>
      <c r="B81" s="16" t="s">
        <v>51</v>
      </c>
      <c r="C81" s="17" t="s">
        <v>20</v>
      </c>
      <c r="D81" s="18">
        <v>12</v>
      </c>
      <c r="E81" s="203"/>
      <c r="F81" s="202"/>
      <c r="G81" s="259">
        <f t="shared" si="3"/>
        <v>0</v>
      </c>
    </row>
    <row r="82" spans="1:7" s="29" customFormat="1">
      <c r="A82" s="32"/>
      <c r="B82" s="16"/>
      <c r="C82" s="17"/>
      <c r="D82" s="18"/>
      <c r="E82" s="19"/>
      <c r="F82" s="19"/>
      <c r="G82" s="19"/>
    </row>
    <row r="83" spans="1:7" s="29" customFormat="1" ht="63.75">
      <c r="A83" s="15" t="s">
        <v>138</v>
      </c>
      <c r="B83" s="16" t="s">
        <v>52</v>
      </c>
      <c r="C83" s="17" t="s">
        <v>18</v>
      </c>
      <c r="D83" s="18">
        <v>45</v>
      </c>
      <c r="E83" s="203"/>
      <c r="F83" s="202"/>
      <c r="G83" s="259">
        <f t="shared" si="3"/>
        <v>0</v>
      </c>
    </row>
    <row r="84" spans="1:7" s="29" customFormat="1">
      <c r="A84" s="32"/>
      <c r="B84" s="16"/>
      <c r="C84" s="17"/>
      <c r="D84" s="18"/>
      <c r="E84" s="19"/>
      <c r="F84" s="19"/>
      <c r="G84" s="19"/>
    </row>
    <row r="85" spans="1:7" s="43" customFormat="1" ht="76.5">
      <c r="A85" s="15" t="s">
        <v>139</v>
      </c>
      <c r="B85" s="16" t="s">
        <v>53</v>
      </c>
      <c r="C85" s="17" t="s">
        <v>18</v>
      </c>
      <c r="D85" s="18">
        <v>5</v>
      </c>
      <c r="E85" s="203"/>
      <c r="F85" s="202"/>
      <c r="G85" s="259">
        <f t="shared" si="3"/>
        <v>0</v>
      </c>
    </row>
    <row r="86" spans="1:7" s="29" customFormat="1">
      <c r="A86" s="15"/>
      <c r="B86" s="16"/>
      <c r="C86" s="17"/>
      <c r="D86" s="18"/>
      <c r="E86" s="19"/>
      <c r="F86" s="19"/>
      <c r="G86" s="19"/>
    </row>
    <row r="87" spans="1:7" s="29" customFormat="1" ht="38.25">
      <c r="A87" s="15" t="s">
        <v>140</v>
      </c>
      <c r="B87" s="22" t="s">
        <v>54</v>
      </c>
      <c r="C87" s="17" t="s">
        <v>18</v>
      </c>
      <c r="D87" s="18">
        <v>15</v>
      </c>
      <c r="E87" s="203"/>
      <c r="F87" s="202"/>
      <c r="G87" s="259">
        <f t="shared" si="3"/>
        <v>0</v>
      </c>
    </row>
    <row r="88" spans="1:7" s="29" customFormat="1">
      <c r="B88" s="16"/>
      <c r="C88" s="17"/>
      <c r="D88" s="18"/>
      <c r="E88" s="47"/>
      <c r="F88" s="47"/>
      <c r="G88" s="19"/>
    </row>
    <row r="89" spans="1:7" s="29" customFormat="1" ht="51">
      <c r="A89" s="15" t="s">
        <v>141</v>
      </c>
      <c r="B89" s="39" t="s">
        <v>208</v>
      </c>
      <c r="C89" s="17" t="s">
        <v>18</v>
      </c>
      <c r="D89" s="18">
        <v>75</v>
      </c>
      <c r="E89" s="203"/>
      <c r="F89" s="202"/>
      <c r="G89" s="259">
        <f t="shared" si="3"/>
        <v>0</v>
      </c>
    </row>
    <row r="90" spans="1:7" s="29" customFormat="1">
      <c r="A90" s="15"/>
      <c r="B90" s="16"/>
      <c r="C90" s="17"/>
      <c r="D90" s="18"/>
      <c r="E90" s="47"/>
      <c r="F90" s="47"/>
      <c r="G90" s="19"/>
    </row>
    <row r="91" spans="1:7" s="43" customFormat="1" ht="51">
      <c r="A91" s="15" t="s">
        <v>142</v>
      </c>
      <c r="B91" s="39" t="s">
        <v>56</v>
      </c>
      <c r="C91" s="17" t="s">
        <v>18</v>
      </c>
      <c r="D91" s="18">
        <v>20</v>
      </c>
      <c r="E91" s="203"/>
      <c r="F91" s="202"/>
      <c r="G91" s="259">
        <f t="shared" si="3"/>
        <v>0</v>
      </c>
    </row>
    <row r="92" spans="1:7" s="29" customFormat="1">
      <c r="A92" s="15"/>
      <c r="B92" s="16"/>
      <c r="C92" s="17"/>
      <c r="D92" s="18"/>
      <c r="E92" s="47"/>
      <c r="F92" s="47"/>
      <c r="G92" s="19"/>
    </row>
    <row r="93" spans="1:7" s="43" customFormat="1" ht="51">
      <c r="A93" s="15" t="s">
        <v>143</v>
      </c>
      <c r="B93" s="39" t="s">
        <v>196</v>
      </c>
      <c r="C93" s="17" t="s">
        <v>18</v>
      </c>
      <c r="D93" s="18">
        <v>62</v>
      </c>
      <c r="E93" s="203"/>
      <c r="F93" s="202"/>
      <c r="G93" s="259">
        <f>+D93*E93</f>
        <v>0</v>
      </c>
    </row>
    <row r="94" spans="1:7" s="29" customFormat="1">
      <c r="A94" s="15"/>
      <c r="B94" s="16"/>
      <c r="C94" s="17"/>
      <c r="D94" s="18"/>
      <c r="E94" s="47"/>
      <c r="F94" s="47"/>
      <c r="G94" s="19"/>
    </row>
    <row r="95" spans="1:7" s="43" customFormat="1" ht="38.25">
      <c r="A95" s="15" t="s">
        <v>144</v>
      </c>
      <c r="B95" s="39" t="s">
        <v>57</v>
      </c>
      <c r="C95" s="17" t="s">
        <v>18</v>
      </c>
      <c r="D95" s="18">
        <v>15</v>
      </c>
      <c r="E95" s="203"/>
      <c r="F95" s="202"/>
      <c r="G95" s="259">
        <f>+D95*E95</f>
        <v>0</v>
      </c>
    </row>
    <row r="96" spans="1:7" s="43" customFormat="1">
      <c r="A96" s="15"/>
      <c r="B96" s="16"/>
      <c r="C96" s="17"/>
      <c r="D96" s="18"/>
      <c r="E96" s="47"/>
      <c r="F96" s="47"/>
      <c r="G96" s="19"/>
    </row>
    <row r="97" spans="1:7" ht="13.5" thickBot="1">
      <c r="A97" s="154"/>
      <c r="B97" s="155" t="s">
        <v>22</v>
      </c>
      <c r="C97" s="156"/>
      <c r="D97" s="240"/>
      <c r="E97" s="241"/>
      <c r="F97" s="241"/>
      <c r="G97" s="122">
        <f>SUM(G57:G96)</f>
        <v>0</v>
      </c>
    </row>
    <row r="98" spans="1:7" ht="13.5" thickTop="1">
      <c r="A98" s="136"/>
      <c r="B98" s="1"/>
      <c r="C98" s="133"/>
      <c r="D98" s="238"/>
      <c r="E98" s="28"/>
      <c r="F98" s="28"/>
      <c r="G98" s="315"/>
    </row>
    <row r="99" spans="1:7">
      <c r="A99" s="136"/>
      <c r="B99" s="141"/>
      <c r="C99" s="133"/>
      <c r="D99" s="238"/>
      <c r="E99" s="28"/>
      <c r="F99" s="28"/>
      <c r="G99" s="315"/>
    </row>
    <row r="100" spans="1:7">
      <c r="A100" s="48"/>
      <c r="B100" s="141"/>
      <c r="C100" s="51"/>
      <c r="D100" s="42"/>
      <c r="E100" s="50"/>
      <c r="F100" s="50"/>
      <c r="G100" s="50"/>
    </row>
    <row r="101" spans="1:7">
      <c r="A101" s="48"/>
      <c r="B101" s="52"/>
      <c r="C101" s="51"/>
      <c r="D101" s="53"/>
      <c r="E101" s="50"/>
      <c r="F101" s="50"/>
      <c r="G101" s="50"/>
    </row>
    <row r="102" spans="1:7">
      <c r="A102" s="144" t="s">
        <v>7</v>
      </c>
      <c r="B102" s="145" t="s">
        <v>2</v>
      </c>
      <c r="C102" s="147"/>
      <c r="D102" s="146"/>
      <c r="E102" s="50"/>
      <c r="F102" s="50"/>
      <c r="G102" s="50"/>
    </row>
    <row r="103" spans="1:7">
      <c r="A103" s="144"/>
      <c r="B103" s="145"/>
      <c r="C103" s="147"/>
      <c r="D103" s="146"/>
      <c r="E103" s="50"/>
      <c r="F103" s="50"/>
      <c r="G103" s="50"/>
    </row>
    <row r="104" spans="1:7">
      <c r="A104" s="173" t="s">
        <v>28</v>
      </c>
      <c r="B104" s="14" t="s">
        <v>29</v>
      </c>
      <c r="C104" s="175" t="s">
        <v>30</v>
      </c>
      <c r="D104" s="174" t="s">
        <v>31</v>
      </c>
      <c r="E104" s="176" t="s">
        <v>32</v>
      </c>
      <c r="F104" s="177"/>
      <c r="G104" s="173" t="s">
        <v>33</v>
      </c>
    </row>
    <row r="105" spans="1:7">
      <c r="A105" s="144"/>
      <c r="B105" s="145"/>
      <c r="C105" s="147"/>
      <c r="D105" s="146"/>
      <c r="E105" s="50"/>
      <c r="F105" s="50"/>
      <c r="G105" s="50"/>
    </row>
    <row r="106" spans="1:7" s="29" customFormat="1" ht="38.25">
      <c r="A106" s="15" t="s">
        <v>147</v>
      </c>
      <c r="B106" s="39" t="s">
        <v>211</v>
      </c>
      <c r="C106" s="54" t="s">
        <v>58</v>
      </c>
      <c r="D106" s="37">
        <v>1</v>
      </c>
      <c r="E106" s="203"/>
      <c r="F106" s="202"/>
      <c r="G106" s="259">
        <f>+D106*E106</f>
        <v>0</v>
      </c>
    </row>
    <row r="107" spans="1:7" s="29" customFormat="1">
      <c r="A107" s="15"/>
      <c r="B107" s="39"/>
      <c r="C107" s="54"/>
      <c r="D107" s="37"/>
      <c r="E107" s="205"/>
      <c r="F107" s="202"/>
      <c r="G107" s="316"/>
    </row>
    <row r="108" spans="1:7" s="29" customFormat="1" ht="51">
      <c r="A108" s="15" t="s">
        <v>148</v>
      </c>
      <c r="B108" s="39" t="s">
        <v>213</v>
      </c>
      <c r="C108" s="54" t="s">
        <v>58</v>
      </c>
      <c r="D108" s="37">
        <v>1</v>
      </c>
      <c r="E108" s="203"/>
      <c r="F108" s="202"/>
      <c r="G108" s="259">
        <f>+D108*E108</f>
        <v>0</v>
      </c>
    </row>
    <row r="109" spans="1:7">
      <c r="A109" s="144"/>
      <c r="B109" s="145"/>
      <c r="C109" s="147"/>
      <c r="D109" s="146"/>
      <c r="E109" s="50"/>
      <c r="F109" s="50"/>
      <c r="G109" s="50"/>
    </row>
    <row r="110" spans="1:7" s="29" customFormat="1" ht="73.5" customHeight="1">
      <c r="A110" s="15" t="s">
        <v>149</v>
      </c>
      <c r="B110" s="39" t="s">
        <v>214</v>
      </c>
      <c r="C110" s="54" t="s">
        <v>58</v>
      </c>
      <c r="D110" s="37">
        <v>2</v>
      </c>
      <c r="E110" s="203"/>
      <c r="F110" s="202"/>
      <c r="G110" s="259">
        <f>+D110*E110</f>
        <v>0</v>
      </c>
    </row>
    <row r="111" spans="1:7" s="178" customFormat="1">
      <c r="A111" s="181"/>
      <c r="B111" s="16"/>
      <c r="C111" s="17"/>
      <c r="D111" s="18"/>
      <c r="E111" s="19"/>
      <c r="F111" s="19"/>
      <c r="G111" s="19"/>
    </row>
    <row r="112" spans="1:7" s="29" customFormat="1" ht="51">
      <c r="A112" s="15" t="s">
        <v>150</v>
      </c>
      <c r="B112" s="39" t="s">
        <v>187</v>
      </c>
      <c r="C112" s="54" t="s">
        <v>20</v>
      </c>
      <c r="D112" s="37">
        <v>0</v>
      </c>
      <c r="E112" s="203"/>
      <c r="F112" s="202"/>
      <c r="G112" s="259">
        <f>+D112*E112</f>
        <v>0</v>
      </c>
    </row>
    <row r="113" spans="1:7" s="29" customFormat="1">
      <c r="A113" s="181"/>
      <c r="B113" s="16"/>
      <c r="C113" s="17"/>
      <c r="D113" s="18"/>
      <c r="E113" s="19"/>
      <c r="F113" s="19"/>
      <c r="G113" s="19"/>
    </row>
    <row r="114" spans="1:7" s="29" customFormat="1" ht="25.5">
      <c r="A114" s="15" t="s">
        <v>150</v>
      </c>
      <c r="B114" s="56" t="s">
        <v>77</v>
      </c>
      <c r="C114" s="54" t="s">
        <v>18</v>
      </c>
      <c r="D114" s="37">
        <v>67</v>
      </c>
      <c r="E114" s="203"/>
      <c r="F114" s="202"/>
      <c r="G114" s="259">
        <f>+D114*E114</f>
        <v>0</v>
      </c>
    </row>
    <row r="115" spans="1:7" s="29" customFormat="1">
      <c r="A115" s="15"/>
      <c r="B115" s="16"/>
      <c r="C115" s="54"/>
      <c r="D115" s="37"/>
      <c r="E115" s="50"/>
      <c r="F115" s="50"/>
      <c r="G115" s="19"/>
    </row>
    <row r="116" spans="1:7" ht="13.5" thickBot="1">
      <c r="A116" s="154"/>
      <c r="B116" s="155" t="s">
        <v>59</v>
      </c>
      <c r="C116" s="156"/>
      <c r="D116" s="157"/>
      <c r="E116" s="241"/>
      <c r="F116" s="241"/>
      <c r="G116" s="122">
        <f>SUM(G106:G115)</f>
        <v>0</v>
      </c>
    </row>
    <row r="117" spans="1:7" ht="13.5" thickTop="1">
      <c r="A117" s="144"/>
      <c r="B117" s="145"/>
      <c r="C117" s="147"/>
      <c r="D117" s="146"/>
      <c r="E117" s="50"/>
      <c r="F117" s="50"/>
      <c r="G117" s="50"/>
    </row>
    <row r="118" spans="1:7">
      <c r="A118" s="144"/>
      <c r="B118" s="145"/>
      <c r="C118" s="147"/>
      <c r="D118" s="146"/>
      <c r="E118" s="50"/>
      <c r="F118" s="50"/>
      <c r="G118" s="50"/>
    </row>
    <row r="119" spans="1:7" s="29" customFormat="1">
      <c r="A119" s="32" t="s">
        <v>8</v>
      </c>
      <c r="B119" s="239" t="s">
        <v>60</v>
      </c>
      <c r="C119" s="102"/>
      <c r="D119" s="34"/>
      <c r="E119" s="19"/>
      <c r="F119" s="19"/>
      <c r="G119" s="19"/>
    </row>
    <row r="120" spans="1:7" s="29" customFormat="1">
      <c r="A120" s="32"/>
      <c r="B120" s="239"/>
      <c r="C120" s="102"/>
      <c r="D120" s="34"/>
      <c r="E120" s="19"/>
      <c r="F120" s="19"/>
      <c r="G120" s="19"/>
    </row>
    <row r="121" spans="1:7" s="29" customFormat="1">
      <c r="A121" s="173" t="s">
        <v>28</v>
      </c>
      <c r="B121" s="14" t="s">
        <v>29</v>
      </c>
      <c r="C121" s="175" t="s">
        <v>30</v>
      </c>
      <c r="D121" s="174" t="s">
        <v>31</v>
      </c>
      <c r="E121" s="176" t="s">
        <v>32</v>
      </c>
      <c r="F121" s="177"/>
      <c r="G121" s="173" t="s">
        <v>33</v>
      </c>
    </row>
    <row r="122" spans="1:7" s="29" customFormat="1">
      <c r="A122" s="15"/>
      <c r="B122" s="57"/>
      <c r="C122" s="17"/>
      <c r="D122" s="18"/>
      <c r="E122" s="19"/>
      <c r="F122" s="19"/>
      <c r="G122" s="19"/>
    </row>
    <row r="123" spans="1:7" s="29" customFormat="1" ht="78">
      <c r="A123" s="15" t="s">
        <v>153</v>
      </c>
      <c r="B123" s="72" t="s">
        <v>219</v>
      </c>
      <c r="C123" s="49"/>
      <c r="D123" s="42"/>
      <c r="E123" s="19"/>
      <c r="F123" s="19"/>
      <c r="G123" s="19"/>
    </row>
    <row r="124" spans="1:7" s="29" customFormat="1">
      <c r="A124" s="48"/>
      <c r="B124" s="22" t="s">
        <v>61</v>
      </c>
      <c r="C124" s="17" t="s">
        <v>17</v>
      </c>
      <c r="D124" s="58">
        <v>18</v>
      </c>
      <c r="E124" s="203"/>
      <c r="F124" s="202"/>
      <c r="G124" s="259">
        <f t="shared" ref="G124:G128" si="4">+D124*E124</f>
        <v>0</v>
      </c>
    </row>
    <row r="125" spans="1:7" s="29" customFormat="1">
      <c r="A125" s="48"/>
      <c r="B125" s="22" t="s">
        <v>411</v>
      </c>
      <c r="C125" s="17" t="s">
        <v>17</v>
      </c>
      <c r="D125" s="58">
        <v>65</v>
      </c>
      <c r="E125" s="203"/>
      <c r="F125" s="202"/>
      <c r="G125" s="259">
        <f t="shared" ref="G125" si="5">+D125*E125</f>
        <v>0</v>
      </c>
    </row>
    <row r="126" spans="1:7" s="29" customFormat="1">
      <c r="A126" s="48"/>
      <c r="B126" s="22"/>
      <c r="C126" s="17"/>
      <c r="D126" s="58"/>
      <c r="E126" s="205"/>
      <c r="F126" s="202"/>
      <c r="G126" s="316"/>
    </row>
    <row r="127" spans="1:7">
      <c r="A127" s="15" t="s">
        <v>154</v>
      </c>
      <c r="B127" s="16" t="s">
        <v>65</v>
      </c>
      <c r="C127" s="17"/>
      <c r="D127" s="58"/>
      <c r="E127" s="19"/>
      <c r="F127" s="19"/>
      <c r="G127" s="19"/>
    </row>
    <row r="128" spans="1:7" s="60" customFormat="1">
      <c r="A128" s="15"/>
      <c r="B128" s="59" t="s">
        <v>63</v>
      </c>
      <c r="C128" s="17" t="s">
        <v>16</v>
      </c>
      <c r="D128" s="58">
        <v>1</v>
      </c>
      <c r="E128" s="203"/>
      <c r="F128" s="202"/>
      <c r="G128" s="259">
        <f t="shared" si="4"/>
        <v>0</v>
      </c>
    </row>
    <row r="129" spans="1:7" s="60" customFormat="1">
      <c r="A129" s="15"/>
      <c r="B129" s="59"/>
      <c r="C129" s="17"/>
      <c r="D129" s="58"/>
      <c r="E129" s="50"/>
      <c r="F129" s="50"/>
      <c r="G129" s="19"/>
    </row>
    <row r="130" spans="1:7" s="60" customFormat="1" ht="51">
      <c r="A130" s="48" t="s">
        <v>155</v>
      </c>
      <c r="B130" s="22" t="s">
        <v>379</v>
      </c>
      <c r="C130" s="17" t="s">
        <v>17</v>
      </c>
      <c r="D130" s="58">
        <v>10</v>
      </c>
      <c r="E130" s="259"/>
      <c r="F130" s="105"/>
      <c r="G130" s="259">
        <f>+D130*E130</f>
        <v>0</v>
      </c>
    </row>
    <row r="131" spans="1:7">
      <c r="A131" s="255"/>
      <c r="B131" s="172"/>
      <c r="C131" s="256"/>
      <c r="D131" s="253"/>
      <c r="E131" s="75"/>
      <c r="F131" s="75"/>
      <c r="G131" s="19"/>
    </row>
    <row r="132" spans="1:7" s="60" customFormat="1">
      <c r="A132" s="15" t="s">
        <v>156</v>
      </c>
      <c r="B132" s="16" t="s">
        <v>65</v>
      </c>
      <c r="C132" s="17"/>
      <c r="D132" s="58"/>
      <c r="E132" s="19"/>
      <c r="F132" s="19"/>
      <c r="G132" s="19"/>
    </row>
    <row r="133" spans="1:7" s="60" customFormat="1">
      <c r="A133" s="15"/>
      <c r="B133" s="59" t="s">
        <v>66</v>
      </c>
      <c r="C133" s="17" t="s">
        <v>16</v>
      </c>
      <c r="D133" s="58">
        <v>2</v>
      </c>
      <c r="E133" s="259"/>
      <c r="F133" s="105"/>
      <c r="G133" s="259">
        <f>+D133*E133</f>
        <v>0</v>
      </c>
    </row>
    <row r="134" spans="1:7" s="60" customFormat="1">
      <c r="A134" s="255"/>
      <c r="B134" s="257"/>
      <c r="C134" s="74"/>
      <c r="D134" s="253"/>
      <c r="E134" s="260"/>
      <c r="F134" s="254"/>
      <c r="G134" s="316"/>
    </row>
    <row r="135" spans="1:7" s="60" customFormat="1" ht="76.5">
      <c r="A135" s="15" t="s">
        <v>157</v>
      </c>
      <c r="B135" s="22" t="s">
        <v>215</v>
      </c>
      <c r="C135" s="17" t="s">
        <v>16</v>
      </c>
      <c r="D135" s="58">
        <v>1</v>
      </c>
      <c r="E135" s="259"/>
      <c r="F135" s="105"/>
      <c r="G135" s="259">
        <f>+D135*E135</f>
        <v>0</v>
      </c>
    </row>
    <row r="136" spans="1:7" s="60" customFormat="1">
      <c r="A136" s="255"/>
      <c r="B136" s="257"/>
      <c r="C136" s="74"/>
      <c r="D136" s="253"/>
      <c r="E136" s="260"/>
      <c r="F136" s="254"/>
      <c r="G136" s="316"/>
    </row>
    <row r="137" spans="1:7" s="60" customFormat="1" ht="51">
      <c r="A137" s="15" t="s">
        <v>24</v>
      </c>
      <c r="B137" s="22" t="s">
        <v>216</v>
      </c>
      <c r="C137" s="17" t="s">
        <v>17</v>
      </c>
      <c r="D137" s="58">
        <v>0</v>
      </c>
      <c r="E137" s="259"/>
      <c r="F137" s="105"/>
      <c r="G137" s="259">
        <f>+D137*E137</f>
        <v>0</v>
      </c>
    </row>
    <row r="138" spans="1:7" s="60" customFormat="1">
      <c r="A138" s="15"/>
      <c r="B138" s="73"/>
      <c r="C138" s="74"/>
      <c r="D138" s="253"/>
      <c r="E138" s="75"/>
      <c r="F138" s="75"/>
      <c r="G138" s="19"/>
    </row>
    <row r="139" spans="1:7" s="60" customFormat="1" ht="263.45" customHeight="1">
      <c r="A139" s="15" t="s">
        <v>159</v>
      </c>
      <c r="B139" s="22" t="s">
        <v>218</v>
      </c>
      <c r="C139" s="258"/>
      <c r="D139" s="253"/>
      <c r="E139" s="75"/>
      <c r="F139" s="75"/>
      <c r="G139" s="19"/>
    </row>
    <row r="140" spans="1:7" ht="16.149999999999999" customHeight="1">
      <c r="A140" s="15"/>
      <c r="B140" s="59" t="s">
        <v>67</v>
      </c>
      <c r="C140" s="17" t="s">
        <v>16</v>
      </c>
      <c r="D140" s="58">
        <v>2</v>
      </c>
      <c r="E140" s="203"/>
      <c r="F140" s="202"/>
      <c r="G140" s="259">
        <f>+D140*E140</f>
        <v>0</v>
      </c>
    </row>
    <row r="141" spans="1:7">
      <c r="A141" s="48"/>
      <c r="B141" s="59"/>
      <c r="C141" s="17"/>
      <c r="D141" s="58"/>
      <c r="E141" s="205"/>
      <c r="F141" s="202"/>
      <c r="G141" s="316"/>
    </row>
    <row r="142" spans="1:7" ht="279.60000000000002" customHeight="1">
      <c r="A142" s="15" t="s">
        <v>160</v>
      </c>
      <c r="B142" s="22" t="s">
        <v>380</v>
      </c>
      <c r="C142" s="258"/>
      <c r="D142" s="253"/>
      <c r="E142" s="75"/>
      <c r="F142" s="75"/>
      <c r="G142" s="19"/>
    </row>
    <row r="143" spans="1:7">
      <c r="A143" s="15"/>
      <c r="B143" s="59" t="s">
        <v>68</v>
      </c>
      <c r="C143" s="17" t="s">
        <v>16</v>
      </c>
      <c r="D143" s="58">
        <v>3</v>
      </c>
      <c r="E143" s="203"/>
      <c r="F143" s="202"/>
      <c r="G143" s="259">
        <f>+D143*E143</f>
        <v>0</v>
      </c>
    </row>
    <row r="144" spans="1:7">
      <c r="A144" s="15"/>
      <c r="B144" s="59"/>
      <c r="C144" s="17"/>
      <c r="D144" s="58"/>
      <c r="E144" s="205"/>
      <c r="F144" s="202"/>
      <c r="G144" s="316"/>
    </row>
    <row r="145" spans="1:7" s="60" customFormat="1" ht="31.15" customHeight="1">
      <c r="A145" s="15" t="s">
        <v>162</v>
      </c>
      <c r="B145" s="16" t="s">
        <v>69</v>
      </c>
      <c r="C145" s="17" t="s">
        <v>17</v>
      </c>
      <c r="D145" s="58">
        <f>SUM(D124:D125)</f>
        <v>83</v>
      </c>
      <c r="E145" s="203"/>
      <c r="F145" s="202"/>
      <c r="G145" s="259">
        <f>SUM(E145*D145)</f>
        <v>0</v>
      </c>
    </row>
    <row r="146" spans="1:7" s="60" customFormat="1">
      <c r="A146" s="15"/>
      <c r="B146" s="16"/>
      <c r="C146" s="17"/>
      <c r="D146" s="58"/>
      <c r="E146" s="19"/>
      <c r="F146" s="19"/>
      <c r="G146" s="19"/>
    </row>
    <row r="147" spans="1:7" ht="38.25">
      <c r="A147" s="15" t="s">
        <v>163</v>
      </c>
      <c r="B147" s="63" t="s">
        <v>70</v>
      </c>
      <c r="C147" s="17" t="s">
        <v>17</v>
      </c>
      <c r="D147" s="58">
        <f>SUM(D124:D125)</f>
        <v>83</v>
      </c>
      <c r="E147" s="203"/>
      <c r="F147" s="202"/>
      <c r="G147" s="259">
        <f>+D147*E147</f>
        <v>0</v>
      </c>
    </row>
    <row r="148" spans="1:7">
      <c r="A148" s="15"/>
      <c r="B148" s="64"/>
      <c r="C148" s="17"/>
      <c r="D148" s="58"/>
      <c r="G148" s="19"/>
    </row>
    <row r="149" spans="1:7" s="67" customFormat="1">
      <c r="A149" s="15" t="s">
        <v>164</v>
      </c>
      <c r="B149" s="64" t="s">
        <v>71</v>
      </c>
      <c r="C149" s="66" t="s">
        <v>17</v>
      </c>
      <c r="D149" s="58">
        <f>+D147</f>
        <v>83</v>
      </c>
      <c r="E149" s="203"/>
      <c r="F149" s="202"/>
      <c r="G149" s="259">
        <f>+D149*E149</f>
        <v>0</v>
      </c>
    </row>
    <row r="150" spans="1:7" s="67" customFormat="1">
      <c r="A150" s="65"/>
      <c r="B150" s="63"/>
      <c r="C150" s="66"/>
      <c r="D150" s="58"/>
      <c r="E150" s="50"/>
      <c r="F150" s="50"/>
      <c r="G150" s="50"/>
    </row>
    <row r="151" spans="1:7" ht="13.5" thickBot="1">
      <c r="A151" s="154"/>
      <c r="B151" s="242" t="s">
        <v>72</v>
      </c>
      <c r="C151" s="156"/>
      <c r="D151" s="240"/>
      <c r="E151" s="241"/>
      <c r="F151" s="241"/>
      <c r="G151" s="122">
        <f>SUM(G123:G150)</f>
        <v>0</v>
      </c>
    </row>
    <row r="152" spans="1:7" ht="13.5" thickTop="1"/>
    <row r="153" spans="1:7">
      <c r="C153" s="69"/>
      <c r="D153" s="68"/>
    </row>
    <row r="154" spans="1:7">
      <c r="A154" s="32" t="s">
        <v>9</v>
      </c>
      <c r="B154" s="57" t="s">
        <v>27</v>
      </c>
      <c r="D154" s="58"/>
    </row>
    <row r="155" spans="1:7">
      <c r="A155" s="32"/>
      <c r="B155" s="57"/>
      <c r="D155" s="58"/>
    </row>
    <row r="156" spans="1:7">
      <c r="A156" s="173" t="s">
        <v>28</v>
      </c>
      <c r="B156" s="14" t="s">
        <v>29</v>
      </c>
      <c r="C156" s="175" t="s">
        <v>30</v>
      </c>
      <c r="D156" s="174" t="s">
        <v>31</v>
      </c>
      <c r="E156" s="176" t="s">
        <v>32</v>
      </c>
      <c r="F156" s="177"/>
      <c r="G156" s="173" t="s">
        <v>33</v>
      </c>
    </row>
    <row r="157" spans="1:7">
      <c r="A157" s="1"/>
      <c r="B157" s="16"/>
      <c r="C157" s="17"/>
      <c r="D157" s="58"/>
      <c r="G157" s="19"/>
    </row>
    <row r="158" spans="1:7" ht="51">
      <c r="A158" s="15" t="s">
        <v>166</v>
      </c>
      <c r="B158" s="16" t="s">
        <v>269</v>
      </c>
      <c r="C158" s="17" t="s">
        <v>17</v>
      </c>
      <c r="D158" s="58">
        <f>SUM(D124:D125)</f>
        <v>83</v>
      </c>
      <c r="E158" s="203"/>
      <c r="F158" s="202"/>
      <c r="G158" s="259">
        <f>+D158*E158</f>
        <v>0</v>
      </c>
    </row>
    <row r="159" spans="1:7">
      <c r="A159" s="15"/>
      <c r="B159" s="16"/>
      <c r="C159" s="17"/>
      <c r="D159" s="58"/>
      <c r="E159" s="205"/>
      <c r="F159" s="202"/>
      <c r="G159" s="316"/>
    </row>
    <row r="160" spans="1:7" ht="38.25">
      <c r="A160" s="15" t="s">
        <v>167</v>
      </c>
      <c r="B160" s="16" t="s">
        <v>178</v>
      </c>
      <c r="C160" s="17" t="s">
        <v>20</v>
      </c>
      <c r="D160" s="58">
        <f>SUM(D112)</f>
        <v>0</v>
      </c>
      <c r="E160" s="203"/>
      <c r="F160" s="202"/>
      <c r="G160" s="259">
        <f>+D160*E160</f>
        <v>0</v>
      </c>
    </row>
    <row r="161" spans="1:7">
      <c r="A161" s="15"/>
      <c r="B161" s="16"/>
      <c r="C161" s="17"/>
      <c r="D161" s="58"/>
      <c r="E161" s="205"/>
      <c r="F161" s="202"/>
      <c r="G161" s="316"/>
    </row>
    <row r="162" spans="1:7" ht="63.75">
      <c r="A162" s="15" t="s">
        <v>168</v>
      </c>
      <c r="B162" s="16" t="s">
        <v>177</v>
      </c>
      <c r="C162" s="17" t="s">
        <v>20</v>
      </c>
      <c r="D162" s="58">
        <f>SUM(D160)</f>
        <v>0</v>
      </c>
      <c r="E162" s="203"/>
      <c r="F162" s="202"/>
      <c r="G162" s="259">
        <f>SUM(E162*D162)</f>
        <v>0</v>
      </c>
    </row>
    <row r="163" spans="1:7" ht="38.25">
      <c r="A163" s="8" t="s">
        <v>169</v>
      </c>
      <c r="B163" s="16" t="s">
        <v>384</v>
      </c>
      <c r="C163" s="17" t="s">
        <v>16</v>
      </c>
      <c r="D163" s="58">
        <v>0</v>
      </c>
      <c r="E163" s="203"/>
      <c r="F163" s="202"/>
      <c r="G163" s="259">
        <f t="shared" ref="G163" si="6">+D163*E163</f>
        <v>0</v>
      </c>
    </row>
    <row r="165" spans="1:7" ht="13.5" thickBot="1">
      <c r="A165" s="154"/>
      <c r="B165" s="155" t="s">
        <v>73</v>
      </c>
      <c r="C165" s="156"/>
      <c r="D165" s="240"/>
      <c r="E165" s="241"/>
      <c r="F165" s="241"/>
      <c r="G165" s="122">
        <f>SUM(G157:G164)</f>
        <v>0</v>
      </c>
    </row>
    <row r="166" spans="1:7" ht="13.5" thickTop="1"/>
    <row r="167" spans="1:7">
      <c r="A167" s="1"/>
      <c r="B167" s="31"/>
      <c r="C167" s="1"/>
      <c r="D167" s="1"/>
      <c r="E167" s="1"/>
      <c r="F167" s="1"/>
      <c r="G167" s="1"/>
    </row>
  </sheetData>
  <conditionalFormatting sqref="B58">
    <cfRule type="expression" dxfId="84" priority="22" stopIfTrue="1">
      <formula>#REF!=1</formula>
    </cfRule>
  </conditionalFormatting>
  <conditionalFormatting sqref="E163:G163 E147:G147 E149:G149 E130:G130 E32:G32 E34:G34 E36:G36 E38:G38 E57:G57 E77:G77 E79:G79 E81:G81 E83:G83 E85:G85 E87:G87 E89:G89 E91:G91 G8 G10 G12 G14 G16 E18:G18 E110:G110 E114:G114 E106:G108 E133:G137 E124:G126 E128:G128 E140:G145 E158:G159">
    <cfRule type="cellIs" dxfId="83" priority="21" stopIfTrue="1" operator="equal">
      <formula>0</formula>
    </cfRule>
  </conditionalFormatting>
  <conditionalFormatting sqref="E112:G112">
    <cfRule type="cellIs" dxfId="82" priority="16" stopIfTrue="1" operator="equal">
      <formula>0</formula>
    </cfRule>
  </conditionalFormatting>
  <conditionalFormatting sqref="E160:G160">
    <cfRule type="cellIs" dxfId="81" priority="15" stopIfTrue="1" operator="equal">
      <formula>0</formula>
    </cfRule>
  </conditionalFormatting>
  <conditionalFormatting sqref="E161:G161">
    <cfRule type="cellIs" dxfId="80" priority="14" stopIfTrue="1" operator="equal">
      <formula>0</formula>
    </cfRule>
  </conditionalFormatting>
  <conditionalFormatting sqref="E162:G162">
    <cfRule type="cellIs" dxfId="79" priority="13" stopIfTrue="1" operator="equal">
      <formula>0</formula>
    </cfRule>
  </conditionalFormatting>
  <conditionalFormatting sqref="E93:G93">
    <cfRule type="cellIs" dxfId="78" priority="12" stopIfTrue="1" operator="equal">
      <formula>0</formula>
    </cfRule>
  </conditionalFormatting>
  <conditionalFormatting sqref="E95:G95">
    <cfRule type="cellIs" dxfId="77" priority="11" stopIfTrue="1" operator="equal">
      <formula>0</formula>
    </cfRule>
  </conditionalFormatting>
  <conditionalFormatting sqref="E70:G71">
    <cfRule type="cellIs" dxfId="76" priority="8" stopIfTrue="1" operator="equal">
      <formula>0</formula>
    </cfRule>
  </conditionalFormatting>
  <conditionalFormatting sqref="E74:G75">
    <cfRule type="cellIs" dxfId="75" priority="7" stopIfTrue="1" operator="equal">
      <formula>0</formula>
    </cfRule>
  </conditionalFormatting>
  <conditionalFormatting sqref="E65:G67">
    <cfRule type="cellIs" dxfId="74" priority="6" stopIfTrue="1" operator="equal">
      <formula>0</formula>
    </cfRule>
  </conditionalFormatting>
  <conditionalFormatting sqref="E60:G63">
    <cfRule type="cellIs" dxfId="73" priority="5" stopIfTrue="1" operator="equal">
      <formula>0</formula>
    </cfRule>
  </conditionalFormatting>
  <conditionalFormatting sqref="E40:G40">
    <cfRule type="cellIs" dxfId="72" priority="4" stopIfTrue="1" operator="equal">
      <formula>0</formula>
    </cfRule>
  </conditionalFormatting>
  <conditionalFormatting sqref="E42:G42">
    <cfRule type="cellIs" dxfId="71" priority="3" stopIfTrue="1" operator="equal">
      <formula>0</formula>
    </cfRule>
  </conditionalFormatting>
  <conditionalFormatting sqref="E44:G44">
    <cfRule type="cellIs" dxfId="70" priority="2" stopIfTrue="1" operator="equal">
      <formula>0</formula>
    </cfRule>
  </conditionalFormatting>
  <conditionalFormatting sqref="E46:G46">
    <cfRule type="cellIs" dxfId="69" priority="1" stopIfTrue="1" operator="equal">
      <formula>0</formula>
    </cfRule>
  </conditionalFormatting>
  <pageMargins left="0.59055118110236227" right="0.35433070866141736" top="0.78740157480314965" bottom="0.78740157480314965" header="0.39370078740157483" footer="0.39370078740157483"/>
  <pageSetup paperSize="9" orientation="portrait" r:id="rId1"/>
  <headerFooter alignWithMargins="0">
    <oddHeader>&amp;L&amp;"-,Krepko"Projektant: Klima 2000 d.o.o.
&amp;R&amp;"-,Krepko"Št. projekta: 2832K-G1</oddHeader>
    <oddFooter>&amp;C&amp;P / &amp;N</oddFooter>
  </headerFooter>
  <rowBreaks count="5" manualBreakCount="5">
    <brk id="27" max="16383" man="1"/>
    <brk id="50" max="16383" man="1"/>
    <brk id="98" max="16383" man="1"/>
    <brk id="117" max="16383" man="1"/>
    <brk id="1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view="pageBreakPreview" zoomScaleNormal="100" zoomScaleSheetLayoutView="100" workbookViewId="0"/>
  </sheetViews>
  <sheetFormatPr defaultColWidth="9.140625" defaultRowHeight="12.75"/>
  <cols>
    <col min="1" max="1" width="9.140625" style="178"/>
    <col min="2" max="2" width="37.85546875" style="178" customWidth="1"/>
    <col min="3" max="3" width="7.28515625" style="178" bestFit="1" customWidth="1"/>
    <col min="4" max="4" width="8.28515625" style="182" bestFit="1" customWidth="1"/>
    <col min="5" max="5" width="10.7109375" style="183" bestFit="1" customWidth="1"/>
    <col min="6" max="6" width="3" style="183" customWidth="1"/>
    <col min="7" max="7" width="12.85546875" style="183" bestFit="1" customWidth="1"/>
    <col min="8" max="8" width="16.42578125" style="178" customWidth="1"/>
    <col min="9" max="16384" width="9.140625" style="178"/>
  </cols>
  <sheetData>
    <row r="1" spans="1:13">
      <c r="A1" s="8"/>
      <c r="B1" s="9"/>
      <c r="C1" s="80"/>
      <c r="D1" s="10"/>
      <c r="E1" s="12"/>
      <c r="F1" s="12"/>
      <c r="G1" s="12"/>
    </row>
    <row r="2" spans="1:13">
      <c r="A2" s="126" t="s">
        <v>220</v>
      </c>
      <c r="B2" s="76" t="s">
        <v>223</v>
      </c>
      <c r="C2" s="82"/>
      <c r="D2" s="170"/>
      <c r="E2" s="83"/>
      <c r="F2" s="83"/>
      <c r="G2" s="83"/>
      <c r="H2" s="191"/>
      <c r="I2" s="192"/>
    </row>
    <row r="3" spans="1:13">
      <c r="A3" s="2"/>
      <c r="B3" s="76"/>
      <c r="C3" s="84"/>
      <c r="D3" s="114"/>
      <c r="E3" s="85"/>
      <c r="F3" s="85"/>
      <c r="G3" s="86"/>
      <c r="H3" s="193"/>
      <c r="I3" s="194"/>
      <c r="J3" s="184"/>
      <c r="K3" s="184"/>
      <c r="L3" s="184"/>
      <c r="M3" s="184"/>
    </row>
    <row r="4" spans="1:13">
      <c r="A4" s="2"/>
      <c r="B4" s="76"/>
      <c r="C4" s="84"/>
      <c r="D4" s="114"/>
      <c r="E4" s="85"/>
      <c r="F4" s="85"/>
      <c r="G4" s="86"/>
      <c r="H4" s="193"/>
      <c r="I4" s="194"/>
      <c r="J4" s="184"/>
      <c r="K4" s="184"/>
      <c r="L4" s="184"/>
      <c r="M4" s="184"/>
    </row>
    <row r="5" spans="1:13">
      <c r="A5" s="2"/>
      <c r="B5" s="87"/>
      <c r="C5" s="84"/>
      <c r="D5" s="114"/>
      <c r="E5" s="85"/>
      <c r="F5" s="85"/>
      <c r="G5" s="86"/>
      <c r="H5" s="193"/>
      <c r="I5" s="194"/>
      <c r="J5" s="184"/>
      <c r="K5" s="184"/>
      <c r="L5" s="184"/>
      <c r="M5" s="184"/>
    </row>
    <row r="6" spans="1:13">
      <c r="A6" s="81"/>
      <c r="B6" s="88" t="s">
        <v>86</v>
      </c>
      <c r="C6" s="89"/>
      <c r="D6" s="126"/>
      <c r="E6" s="90"/>
      <c r="F6" s="90"/>
      <c r="G6" s="91"/>
      <c r="H6" s="193"/>
      <c r="I6" s="194"/>
      <c r="J6" s="184"/>
      <c r="K6" s="184"/>
      <c r="L6" s="184"/>
      <c r="M6" s="184"/>
    </row>
    <row r="7" spans="1:13">
      <c r="A7" s="2"/>
      <c r="B7" s="87"/>
      <c r="C7" s="84"/>
      <c r="D7" s="114"/>
      <c r="E7" s="85"/>
      <c r="F7" s="85"/>
      <c r="G7" s="86"/>
      <c r="H7" s="193"/>
      <c r="I7" s="194"/>
      <c r="J7" s="184"/>
      <c r="K7" s="184"/>
      <c r="L7" s="184"/>
      <c r="M7" s="184"/>
    </row>
    <row r="8" spans="1:13">
      <c r="A8" s="2"/>
      <c r="B8" s="87"/>
      <c r="C8" s="4"/>
      <c r="D8" s="114"/>
      <c r="E8" s="86"/>
      <c r="F8" s="86"/>
      <c r="G8" s="85"/>
      <c r="H8" s="193"/>
      <c r="I8" s="194"/>
      <c r="J8" s="184"/>
      <c r="K8" s="184"/>
      <c r="L8" s="184"/>
      <c r="M8" s="184"/>
    </row>
    <row r="9" spans="1:13">
      <c r="A9" s="81" t="s">
        <v>3</v>
      </c>
      <c r="B9" s="92" t="s">
        <v>4</v>
      </c>
      <c r="C9" s="88"/>
      <c r="D9" s="126"/>
      <c r="E9" s="91"/>
      <c r="F9" s="91"/>
      <c r="G9" s="324">
        <f>SUM(G45)</f>
        <v>0</v>
      </c>
      <c r="H9" s="193"/>
      <c r="I9" s="194"/>
      <c r="J9" s="184"/>
      <c r="K9" s="184"/>
      <c r="L9" s="184"/>
      <c r="M9" s="184"/>
    </row>
    <row r="10" spans="1:13">
      <c r="A10" s="81"/>
      <c r="B10" s="92"/>
      <c r="C10" s="88"/>
      <c r="D10" s="126"/>
      <c r="E10" s="91"/>
      <c r="F10" s="91"/>
      <c r="G10" s="325"/>
      <c r="H10" s="193"/>
      <c r="I10" s="194"/>
      <c r="J10" s="184"/>
      <c r="K10" s="184"/>
      <c r="L10" s="184"/>
      <c r="M10" s="184"/>
    </row>
    <row r="11" spans="1:13">
      <c r="A11" s="81" t="s">
        <v>5</v>
      </c>
      <c r="B11" s="92" t="s">
        <v>6</v>
      </c>
      <c r="C11" s="88"/>
      <c r="D11" s="126"/>
      <c r="E11" s="91"/>
      <c r="F11" s="91"/>
      <c r="G11" s="324">
        <f>SUM(G87)</f>
        <v>0</v>
      </c>
      <c r="H11" s="193"/>
      <c r="I11" s="194"/>
      <c r="J11" s="184"/>
      <c r="K11" s="184"/>
      <c r="L11" s="184"/>
      <c r="M11" s="184"/>
    </row>
    <row r="12" spans="1:13">
      <c r="A12" s="81"/>
      <c r="B12" s="92"/>
      <c r="C12" s="88"/>
      <c r="D12" s="126"/>
      <c r="E12" s="91"/>
      <c r="F12" s="91"/>
      <c r="G12" s="325"/>
      <c r="H12" s="193"/>
      <c r="I12" s="194"/>
      <c r="J12" s="184"/>
      <c r="K12" s="184"/>
      <c r="L12" s="184"/>
      <c r="M12" s="184"/>
    </row>
    <row r="13" spans="1:13">
      <c r="A13" s="81" t="s">
        <v>7</v>
      </c>
      <c r="B13" s="93" t="str">
        <f>B90</f>
        <v>GRADBENA DELA</v>
      </c>
      <c r="C13" s="88"/>
      <c r="D13" s="126"/>
      <c r="E13" s="91"/>
      <c r="F13" s="91"/>
      <c r="G13" s="324">
        <f>+G104</f>
        <v>0</v>
      </c>
      <c r="H13" s="193"/>
      <c r="I13" s="194"/>
      <c r="J13" s="184"/>
      <c r="K13" s="184"/>
      <c r="L13" s="184"/>
      <c r="M13" s="184"/>
    </row>
    <row r="14" spans="1:13">
      <c r="A14" s="81"/>
      <c r="B14" s="92"/>
      <c r="C14" s="88"/>
      <c r="D14" s="126"/>
      <c r="E14" s="91"/>
      <c r="F14" s="91"/>
      <c r="G14" s="325"/>
      <c r="H14" s="193"/>
      <c r="I14" s="194"/>
      <c r="J14" s="184"/>
      <c r="K14" s="184"/>
      <c r="L14" s="184"/>
      <c r="M14" s="184"/>
    </row>
    <row r="15" spans="1:13">
      <c r="A15" s="81" t="s">
        <v>8</v>
      </c>
      <c r="B15" s="92" t="s">
        <v>12</v>
      </c>
      <c r="C15" s="88"/>
      <c r="D15" s="126"/>
      <c r="E15" s="91"/>
      <c r="F15" s="91"/>
      <c r="G15" s="324">
        <f>+G168</f>
        <v>0</v>
      </c>
      <c r="H15" s="184"/>
      <c r="I15" s="184"/>
      <c r="J15" s="184"/>
      <c r="K15" s="184"/>
      <c r="L15" s="184"/>
      <c r="M15" s="184"/>
    </row>
    <row r="16" spans="1:13">
      <c r="A16" s="81"/>
      <c r="B16" s="92"/>
      <c r="C16" s="88"/>
      <c r="D16" s="126"/>
      <c r="E16" s="91"/>
      <c r="F16" s="91"/>
      <c r="G16" s="325"/>
      <c r="H16" s="184"/>
      <c r="I16" s="184"/>
      <c r="J16" s="184"/>
      <c r="K16" s="184"/>
      <c r="L16" s="184"/>
      <c r="M16" s="184"/>
    </row>
    <row r="17" spans="1:13">
      <c r="A17" s="81" t="s">
        <v>9</v>
      </c>
      <c r="B17" s="92" t="str">
        <f>B171</f>
        <v>ZAKLJUČNA DELA</v>
      </c>
      <c r="C17" s="88"/>
      <c r="D17" s="126"/>
      <c r="E17" s="91"/>
      <c r="F17" s="91"/>
      <c r="G17" s="324">
        <f>+G183</f>
        <v>0</v>
      </c>
      <c r="H17" s="184"/>
      <c r="I17" s="184"/>
      <c r="J17" s="184"/>
      <c r="K17" s="184"/>
      <c r="L17" s="184"/>
      <c r="M17" s="184"/>
    </row>
    <row r="18" spans="1:13">
      <c r="A18" s="81"/>
      <c r="B18" s="92"/>
      <c r="C18" s="88"/>
      <c r="D18" s="126"/>
      <c r="E18" s="91"/>
      <c r="F18" s="91"/>
      <c r="G18" s="325"/>
      <c r="H18" s="184"/>
      <c r="I18" s="184"/>
      <c r="J18" s="184"/>
      <c r="K18" s="184"/>
      <c r="L18" s="184"/>
      <c r="M18" s="184"/>
    </row>
    <row r="19" spans="1:13" ht="13.5" thickBot="1">
      <c r="A19" s="94"/>
      <c r="B19" s="95" t="s">
        <v>75</v>
      </c>
      <c r="C19" s="97"/>
      <c r="D19" s="171"/>
      <c r="E19" s="98"/>
      <c r="F19" s="98"/>
      <c r="G19" s="326">
        <f>SUM(G9:G17)</f>
        <v>0</v>
      </c>
      <c r="H19" s="184"/>
      <c r="I19" s="184"/>
      <c r="J19" s="184"/>
      <c r="K19" s="184"/>
      <c r="L19" s="184"/>
      <c r="M19" s="184"/>
    </row>
    <row r="20" spans="1:13" ht="13.5" thickTop="1">
      <c r="A20" s="81"/>
      <c r="B20" s="92"/>
      <c r="C20" s="88"/>
      <c r="D20" s="126"/>
      <c r="E20" s="91"/>
      <c r="F20" s="91"/>
      <c r="G20" s="327"/>
      <c r="H20" s="184"/>
      <c r="I20" s="184"/>
      <c r="J20" s="184"/>
      <c r="K20" s="184"/>
      <c r="L20" s="184"/>
      <c r="M20" s="184"/>
    </row>
    <row r="21" spans="1:13">
      <c r="A21" s="81"/>
      <c r="B21" s="92"/>
      <c r="C21" s="88"/>
      <c r="D21" s="126"/>
      <c r="E21" s="91"/>
      <c r="F21" s="91"/>
      <c r="G21" s="327"/>
      <c r="H21" s="184"/>
      <c r="I21" s="184"/>
      <c r="J21" s="184"/>
      <c r="K21" s="184"/>
      <c r="L21" s="184"/>
      <c r="M21" s="184"/>
    </row>
    <row r="22" spans="1:13">
      <c r="A22" s="81"/>
      <c r="B22" s="92"/>
      <c r="C22" s="88"/>
      <c r="D22" s="126"/>
      <c r="E22" s="91"/>
      <c r="F22" s="91"/>
      <c r="G22" s="327"/>
      <c r="H22" s="184"/>
      <c r="I22" s="184"/>
      <c r="J22" s="184"/>
      <c r="K22" s="184"/>
      <c r="L22" s="184"/>
      <c r="M22" s="184"/>
    </row>
    <row r="23" spans="1:13" ht="267.60000000000002" customHeight="1">
      <c r="A23" s="2"/>
      <c r="B23" s="71" t="s">
        <v>427</v>
      </c>
      <c r="C23" s="88"/>
      <c r="D23" s="126"/>
      <c r="E23" s="91"/>
      <c r="F23" s="91"/>
      <c r="G23" s="327"/>
      <c r="H23" s="184"/>
      <c r="I23" s="184"/>
      <c r="J23" s="184"/>
      <c r="K23" s="184"/>
      <c r="L23" s="184"/>
      <c r="M23" s="184"/>
    </row>
    <row r="24" spans="1:13">
      <c r="A24" s="8"/>
      <c r="B24" s="9"/>
      <c r="C24" s="10"/>
      <c r="D24" s="10"/>
      <c r="E24" s="99"/>
      <c r="F24" s="99"/>
      <c r="G24" s="328"/>
      <c r="H24" s="184"/>
      <c r="I24" s="184"/>
      <c r="J24" s="184"/>
      <c r="K24" s="184"/>
      <c r="L24" s="184"/>
      <c r="M24" s="184"/>
    </row>
    <row r="25" spans="1:13">
      <c r="A25" s="8"/>
      <c r="B25" s="9"/>
      <c r="C25" s="10"/>
      <c r="D25" s="10"/>
      <c r="E25" s="99"/>
      <c r="F25" s="99"/>
      <c r="G25" s="328"/>
      <c r="H25" s="184"/>
      <c r="I25" s="184"/>
      <c r="J25" s="184"/>
      <c r="K25" s="184"/>
      <c r="L25" s="184"/>
      <c r="M25" s="184"/>
    </row>
    <row r="26" spans="1:13">
      <c r="A26" s="8"/>
      <c r="B26" s="9"/>
      <c r="C26" s="80"/>
      <c r="D26" s="10"/>
      <c r="E26" s="12"/>
      <c r="F26" s="12"/>
      <c r="G26" s="328"/>
      <c r="H26" s="184"/>
      <c r="I26" s="184"/>
      <c r="J26" s="184"/>
      <c r="K26" s="184"/>
      <c r="L26" s="184"/>
      <c r="M26" s="184"/>
    </row>
    <row r="27" spans="1:13">
      <c r="A27" s="8"/>
      <c r="B27" s="9"/>
      <c r="C27" s="80"/>
      <c r="D27" s="10"/>
      <c r="E27" s="12"/>
      <c r="F27" s="12"/>
      <c r="G27" s="328"/>
      <c r="H27" s="184"/>
      <c r="I27" s="184"/>
      <c r="J27" s="184"/>
      <c r="K27" s="184"/>
      <c r="L27" s="184"/>
      <c r="M27" s="184"/>
    </row>
    <row r="28" spans="1:13">
      <c r="A28" s="8"/>
      <c r="B28" s="100"/>
      <c r="C28" s="80"/>
      <c r="D28" s="10"/>
      <c r="E28" s="12"/>
      <c r="F28" s="12"/>
      <c r="G28" s="329"/>
      <c r="H28" s="184"/>
      <c r="I28" s="184"/>
      <c r="J28" s="184"/>
      <c r="K28" s="184"/>
      <c r="L28" s="184"/>
      <c r="M28" s="184"/>
    </row>
    <row r="29" spans="1:13">
      <c r="A29" s="32" t="s">
        <v>3</v>
      </c>
      <c r="B29" s="101" t="s">
        <v>4</v>
      </c>
      <c r="C29" s="103"/>
      <c r="D29" s="102"/>
      <c r="E29" s="36"/>
      <c r="F29" s="36"/>
      <c r="G29" s="330"/>
      <c r="H29" s="184"/>
      <c r="I29" s="184"/>
      <c r="J29" s="184"/>
      <c r="K29" s="184"/>
      <c r="L29" s="184"/>
      <c r="M29" s="184"/>
    </row>
    <row r="30" spans="1:13">
      <c r="A30" s="32"/>
      <c r="B30" s="101"/>
      <c r="C30" s="103"/>
      <c r="D30" s="102"/>
      <c r="E30" s="36"/>
      <c r="F30" s="36"/>
      <c r="G30" s="330"/>
      <c r="H30" s="184"/>
      <c r="I30" s="184"/>
      <c r="J30" s="184"/>
      <c r="K30" s="184"/>
      <c r="L30" s="184"/>
      <c r="M30" s="184"/>
    </row>
    <row r="31" spans="1:13">
      <c r="A31" s="173" t="s">
        <v>28</v>
      </c>
      <c r="B31" s="14" t="s">
        <v>29</v>
      </c>
      <c r="C31" s="175" t="s">
        <v>30</v>
      </c>
      <c r="D31" s="174" t="s">
        <v>31</v>
      </c>
      <c r="E31" s="176" t="s">
        <v>32</v>
      </c>
      <c r="F31" s="177"/>
      <c r="G31" s="331" t="s">
        <v>33</v>
      </c>
      <c r="H31" s="184"/>
      <c r="I31" s="184"/>
      <c r="J31" s="184"/>
      <c r="K31" s="184"/>
      <c r="L31" s="184"/>
      <c r="M31" s="184"/>
    </row>
    <row r="32" spans="1:13">
      <c r="A32" s="15"/>
      <c r="B32" s="16"/>
      <c r="C32" s="107"/>
      <c r="D32" s="17"/>
      <c r="E32" s="19"/>
      <c r="F32" s="19"/>
      <c r="G32" s="332"/>
      <c r="H32" s="184"/>
      <c r="I32" s="184"/>
      <c r="J32" s="184"/>
      <c r="K32" s="184"/>
      <c r="L32" s="184"/>
      <c r="M32" s="184"/>
    </row>
    <row r="33" spans="1:13" ht="25.5">
      <c r="A33" s="15" t="s">
        <v>127</v>
      </c>
      <c r="B33" s="16" t="s">
        <v>92</v>
      </c>
      <c r="C33" s="17" t="s">
        <v>17</v>
      </c>
      <c r="D33" s="80">
        <v>30</v>
      </c>
      <c r="E33" s="108"/>
      <c r="F33" s="44"/>
      <c r="G33" s="324">
        <f>+D33*E33</f>
        <v>0</v>
      </c>
      <c r="H33" s="26"/>
      <c r="I33" s="184"/>
      <c r="J33" s="184"/>
      <c r="K33" s="110"/>
      <c r="L33" s="184"/>
      <c r="M33" s="184"/>
    </row>
    <row r="34" spans="1:13">
      <c r="A34" s="15"/>
      <c r="B34" s="9"/>
      <c r="C34" s="17"/>
      <c r="D34" s="107"/>
      <c r="E34" s="19"/>
      <c r="F34" s="44"/>
      <c r="G34" s="333">
        <f t="shared" ref="G34:G44" si="0">+D34*E34</f>
        <v>0</v>
      </c>
      <c r="H34" s="26"/>
      <c r="I34" s="184"/>
      <c r="J34" s="184"/>
      <c r="K34" s="111"/>
      <c r="L34" s="184"/>
      <c r="M34" s="184"/>
    </row>
    <row r="35" spans="1:13">
      <c r="A35" s="15" t="s">
        <v>128</v>
      </c>
      <c r="B35" s="16" t="s">
        <v>381</v>
      </c>
      <c r="C35" s="17" t="s">
        <v>17</v>
      </c>
      <c r="D35" s="80">
        <v>175</v>
      </c>
      <c r="E35" s="108"/>
      <c r="F35" s="44"/>
      <c r="G35" s="324">
        <f t="shared" si="0"/>
        <v>0</v>
      </c>
      <c r="H35" s="26"/>
      <c r="I35" s="184"/>
      <c r="J35" s="184"/>
      <c r="K35" s="110"/>
      <c r="L35" s="184"/>
      <c r="M35" s="184"/>
    </row>
    <row r="36" spans="1:13">
      <c r="A36" s="15"/>
      <c r="B36" s="9"/>
      <c r="C36" s="17"/>
      <c r="D36" s="107"/>
      <c r="E36" s="19"/>
      <c r="F36" s="44"/>
      <c r="G36" s="333">
        <f t="shared" si="0"/>
        <v>0</v>
      </c>
      <c r="H36" s="26"/>
      <c r="I36" s="184"/>
      <c r="J36" s="184"/>
      <c r="K36" s="111"/>
      <c r="L36" s="184"/>
      <c r="M36" s="184"/>
    </row>
    <row r="37" spans="1:13">
      <c r="A37" s="15" t="s">
        <v>131</v>
      </c>
      <c r="B37" s="21" t="s">
        <v>382</v>
      </c>
      <c r="C37" s="17" t="s">
        <v>16</v>
      </c>
      <c r="D37" s="80">
        <v>10</v>
      </c>
      <c r="E37" s="109"/>
      <c r="F37" s="44"/>
      <c r="G37" s="324">
        <f t="shared" si="0"/>
        <v>0</v>
      </c>
      <c r="H37" s="26"/>
      <c r="I37" s="184"/>
      <c r="J37" s="184"/>
      <c r="K37" s="110"/>
      <c r="L37" s="184"/>
      <c r="M37" s="184"/>
    </row>
    <row r="38" spans="1:13">
      <c r="A38" s="15"/>
      <c r="B38" s="16"/>
      <c r="C38" s="17"/>
      <c r="D38" s="107"/>
      <c r="E38" s="19"/>
      <c r="F38" s="44"/>
      <c r="G38" s="333">
        <f t="shared" si="0"/>
        <v>0</v>
      </c>
      <c r="H38" s="26"/>
      <c r="I38" s="184"/>
      <c r="J38" s="184"/>
      <c r="K38" s="111"/>
      <c r="L38" s="184"/>
      <c r="M38" s="184"/>
    </row>
    <row r="39" spans="1:13" ht="51">
      <c r="A39" s="15" t="s">
        <v>129</v>
      </c>
      <c r="B39" s="16" t="s">
        <v>37</v>
      </c>
      <c r="C39" s="17" t="s">
        <v>16</v>
      </c>
      <c r="D39" s="107">
        <v>1</v>
      </c>
      <c r="E39" s="109"/>
      <c r="F39" s="44"/>
      <c r="G39" s="324">
        <f t="shared" si="0"/>
        <v>0</v>
      </c>
      <c r="H39" s="26"/>
      <c r="I39" s="184"/>
      <c r="J39" s="184"/>
      <c r="K39" s="111"/>
      <c r="L39" s="184"/>
      <c r="M39" s="184"/>
    </row>
    <row r="40" spans="1:13">
      <c r="A40" s="15"/>
      <c r="B40" s="16"/>
      <c r="C40" s="17"/>
      <c r="D40" s="107"/>
      <c r="E40" s="19"/>
      <c r="F40" s="44"/>
      <c r="G40" s="333">
        <f t="shared" si="0"/>
        <v>0</v>
      </c>
      <c r="H40" s="26"/>
      <c r="I40" s="184"/>
      <c r="J40" s="184"/>
      <c r="K40" s="111"/>
      <c r="L40" s="184"/>
      <c r="M40" s="184"/>
    </row>
    <row r="41" spans="1:13" ht="76.5">
      <c r="A41" s="15" t="s">
        <v>130</v>
      </c>
      <c r="B41" s="16" t="s">
        <v>93</v>
      </c>
      <c r="C41" s="17" t="s">
        <v>16</v>
      </c>
      <c r="D41" s="107">
        <v>2</v>
      </c>
      <c r="E41" s="109"/>
      <c r="F41" s="44"/>
      <c r="G41" s="324">
        <f t="shared" si="0"/>
        <v>0</v>
      </c>
      <c r="H41" s="26"/>
      <c r="I41" s="184"/>
      <c r="J41" s="184"/>
      <c r="K41" s="111"/>
      <c r="L41" s="184"/>
      <c r="M41" s="184"/>
    </row>
    <row r="42" spans="1:13">
      <c r="A42" s="15"/>
      <c r="B42" s="16"/>
      <c r="C42" s="17"/>
      <c r="D42" s="107"/>
      <c r="E42" s="19"/>
      <c r="F42" s="44"/>
      <c r="G42" s="333">
        <f t="shared" si="0"/>
        <v>0</v>
      </c>
      <c r="H42" s="26"/>
      <c r="I42" s="184"/>
      <c r="J42" s="184"/>
      <c r="K42" s="111"/>
      <c r="L42" s="184"/>
      <c r="M42" s="184"/>
    </row>
    <row r="43" spans="1:13" ht="38.25">
      <c r="A43" s="15" t="s">
        <v>132</v>
      </c>
      <c r="B43" s="16" t="s">
        <v>94</v>
      </c>
      <c r="C43" s="10" t="s">
        <v>20</v>
      </c>
      <c r="D43" s="80">
        <v>10</v>
      </c>
      <c r="E43" s="109"/>
      <c r="F43" s="44"/>
      <c r="G43" s="324">
        <f t="shared" si="0"/>
        <v>0</v>
      </c>
      <c r="H43" s="112"/>
      <c r="I43" s="184"/>
      <c r="J43" s="184"/>
      <c r="K43" s="110"/>
      <c r="L43" s="184"/>
      <c r="M43" s="184"/>
    </row>
    <row r="44" spans="1:13">
      <c r="A44" s="15"/>
      <c r="B44" s="16"/>
      <c r="C44" s="16"/>
      <c r="D44" s="113"/>
      <c r="E44" s="19"/>
      <c r="F44" s="44"/>
      <c r="G44" s="333">
        <f t="shared" si="0"/>
        <v>0</v>
      </c>
      <c r="H44" s="79"/>
      <c r="I44" s="184"/>
      <c r="J44" s="184"/>
      <c r="K44" s="79"/>
      <c r="L44" s="184"/>
      <c r="M44" s="184"/>
    </row>
    <row r="45" spans="1:13" ht="13.5" thickBot="1">
      <c r="A45" s="94"/>
      <c r="B45" s="120" t="str">
        <f>CONCATENATE("SKUPAJ ",B29)</f>
        <v>SKUPAJ PREDDELA</v>
      </c>
      <c r="C45" s="121"/>
      <c r="D45" s="98"/>
      <c r="E45" s="97"/>
      <c r="F45" s="97"/>
      <c r="G45" s="334">
        <f>SUM(G33:G44)</f>
        <v>0</v>
      </c>
    </row>
    <row r="46" spans="1:13" ht="13.5" thickTop="1">
      <c r="A46" s="123"/>
      <c r="B46" s="124"/>
      <c r="C46" s="126"/>
      <c r="D46" s="168"/>
      <c r="E46" s="125"/>
      <c r="F46" s="125"/>
      <c r="G46" s="335"/>
    </row>
    <row r="47" spans="1:13">
      <c r="A47" s="104"/>
      <c r="B47" s="31"/>
      <c r="C47" s="106"/>
      <c r="D47" s="117"/>
      <c r="E47" s="119"/>
      <c r="F47" s="44"/>
      <c r="G47" s="336"/>
    </row>
    <row r="48" spans="1:13">
      <c r="A48" s="104"/>
      <c r="B48" s="31"/>
      <c r="C48" s="106"/>
      <c r="D48" s="117"/>
      <c r="E48" s="119"/>
      <c r="F48" s="44"/>
      <c r="G48" s="336"/>
    </row>
    <row r="49" spans="1:13">
      <c r="A49" s="128" t="s">
        <v>5</v>
      </c>
      <c r="B49" s="129" t="s">
        <v>6</v>
      </c>
      <c r="C49" s="182"/>
      <c r="D49" s="201"/>
      <c r="E49" s="202"/>
      <c r="F49" s="202"/>
      <c r="G49" s="337"/>
      <c r="H49" s="79"/>
      <c r="I49" s="184"/>
      <c r="J49" s="184"/>
      <c r="K49" s="79"/>
      <c r="L49" s="184"/>
      <c r="M49" s="184"/>
    </row>
    <row r="50" spans="1:13">
      <c r="A50" s="128"/>
      <c r="B50" s="129"/>
      <c r="C50" s="182"/>
      <c r="D50" s="201"/>
      <c r="E50" s="202"/>
      <c r="F50" s="202"/>
      <c r="G50" s="337"/>
      <c r="H50" s="114"/>
      <c r="I50" s="184"/>
      <c r="J50" s="184"/>
      <c r="K50" s="115"/>
      <c r="L50" s="184"/>
      <c r="M50" s="184"/>
    </row>
    <row r="51" spans="1:13">
      <c r="A51" s="173" t="s">
        <v>28</v>
      </c>
      <c r="B51" s="14" t="s">
        <v>29</v>
      </c>
      <c r="C51" s="175" t="s">
        <v>30</v>
      </c>
      <c r="D51" s="174" t="s">
        <v>31</v>
      </c>
      <c r="E51" s="176" t="s">
        <v>32</v>
      </c>
      <c r="F51" s="177"/>
      <c r="G51" s="331" t="s">
        <v>33</v>
      </c>
      <c r="H51" s="114"/>
      <c r="I51" s="184"/>
      <c r="J51" s="184"/>
      <c r="K51" s="115"/>
      <c r="L51" s="184"/>
      <c r="M51" s="184"/>
    </row>
    <row r="52" spans="1:13">
      <c r="A52" s="128"/>
      <c r="B52" s="129"/>
      <c r="C52" s="131"/>
      <c r="D52" s="169"/>
      <c r="E52" s="130"/>
      <c r="F52" s="130"/>
      <c r="G52" s="338"/>
      <c r="H52" s="114"/>
      <c r="I52" s="184"/>
      <c r="J52" s="184"/>
      <c r="K52" s="115"/>
      <c r="L52" s="184"/>
      <c r="M52" s="184"/>
    </row>
    <row r="53" spans="1:13" ht="163.9" customHeight="1">
      <c r="A53" s="104" t="s">
        <v>87</v>
      </c>
      <c r="B53" s="39" t="s">
        <v>423</v>
      </c>
      <c r="C53" s="106" t="s">
        <v>96</v>
      </c>
      <c r="D53" s="162">
        <v>0</v>
      </c>
      <c r="E53" s="203"/>
      <c r="F53" s="202"/>
      <c r="G53" s="339">
        <f>SUM(E53*D53)</f>
        <v>0</v>
      </c>
      <c r="H53" s="114"/>
      <c r="I53" s="184"/>
      <c r="J53" s="184"/>
      <c r="K53" s="115"/>
      <c r="L53" s="184"/>
      <c r="M53" s="184"/>
    </row>
    <row r="54" spans="1:13">
      <c r="A54" s="204"/>
      <c r="B54" s="39"/>
      <c r="C54" s="106"/>
      <c r="D54" s="162"/>
      <c r="E54" s="205"/>
      <c r="F54" s="202"/>
      <c r="G54" s="340">
        <f t="shared" ref="G54:G86" si="1">SUM(E54*D54)</f>
        <v>0</v>
      </c>
      <c r="H54" s="114"/>
      <c r="I54" s="184"/>
      <c r="J54" s="184"/>
      <c r="K54" s="115"/>
      <c r="L54" s="184"/>
      <c r="M54" s="184"/>
    </row>
    <row r="55" spans="1:13" ht="112.15" customHeight="1">
      <c r="A55" s="104" t="s">
        <v>88</v>
      </c>
      <c r="B55" s="39" t="s">
        <v>385</v>
      </c>
      <c r="C55" s="106" t="s">
        <v>96</v>
      </c>
      <c r="D55" s="201">
        <v>0</v>
      </c>
      <c r="E55" s="203"/>
      <c r="F55" s="202"/>
      <c r="G55" s="339">
        <f t="shared" si="1"/>
        <v>0</v>
      </c>
      <c r="H55" s="114"/>
      <c r="I55" s="184"/>
      <c r="J55" s="184"/>
      <c r="K55" s="115"/>
      <c r="L55" s="184"/>
      <c r="M55" s="184"/>
    </row>
    <row r="56" spans="1:13">
      <c r="A56" s="104"/>
      <c r="B56" s="39"/>
      <c r="C56" s="106"/>
      <c r="D56" s="201"/>
      <c r="E56" s="202"/>
      <c r="F56" s="202"/>
      <c r="G56" s="337">
        <f t="shared" si="1"/>
        <v>0</v>
      </c>
      <c r="H56" s="114"/>
      <c r="I56" s="184"/>
      <c r="J56" s="184"/>
      <c r="K56" s="115"/>
      <c r="L56" s="184"/>
      <c r="M56" s="184"/>
    </row>
    <row r="57" spans="1:13" ht="87" customHeight="1">
      <c r="A57" s="104" t="s">
        <v>89</v>
      </c>
      <c r="B57" s="39" t="s">
        <v>386</v>
      </c>
      <c r="C57" s="106" t="s">
        <v>96</v>
      </c>
      <c r="D57" s="201">
        <v>0</v>
      </c>
      <c r="E57" s="203"/>
      <c r="F57" s="202"/>
      <c r="G57" s="339">
        <f t="shared" si="1"/>
        <v>0</v>
      </c>
      <c r="H57" s="114"/>
      <c r="I57" s="184"/>
      <c r="J57" s="184"/>
      <c r="K57" s="115"/>
      <c r="L57" s="184"/>
      <c r="M57" s="184"/>
    </row>
    <row r="58" spans="1:13">
      <c r="A58" s="104"/>
      <c r="B58" s="39"/>
      <c r="C58" s="106"/>
      <c r="D58" s="201"/>
      <c r="E58" s="202"/>
      <c r="F58" s="202"/>
      <c r="G58" s="337">
        <f t="shared" si="1"/>
        <v>0</v>
      </c>
      <c r="H58" s="114"/>
      <c r="I58" s="184"/>
      <c r="J58" s="184"/>
      <c r="K58" s="115"/>
      <c r="L58" s="184"/>
      <c r="M58" s="184"/>
    </row>
    <row r="59" spans="1:13" ht="114.75">
      <c r="A59" s="104" t="s">
        <v>90</v>
      </c>
      <c r="B59" s="39" t="s">
        <v>387</v>
      </c>
      <c r="C59" s="106" t="s">
        <v>96</v>
      </c>
      <c r="D59" s="201">
        <v>0</v>
      </c>
      <c r="E59" s="203"/>
      <c r="F59" s="202"/>
      <c r="G59" s="339">
        <f t="shared" si="1"/>
        <v>0</v>
      </c>
      <c r="H59" s="77"/>
      <c r="I59" s="184"/>
      <c r="J59" s="184"/>
      <c r="K59" s="77"/>
      <c r="L59" s="184"/>
      <c r="M59" s="184"/>
    </row>
    <row r="60" spans="1:13">
      <c r="A60" s="104"/>
      <c r="B60" s="39"/>
      <c r="C60" s="106"/>
      <c r="D60" s="201"/>
      <c r="E60" s="205"/>
      <c r="F60" s="202"/>
      <c r="G60" s="337">
        <f t="shared" si="1"/>
        <v>0</v>
      </c>
      <c r="H60" s="112"/>
      <c r="I60" s="184"/>
      <c r="J60" s="184"/>
      <c r="K60" s="110"/>
      <c r="L60" s="184"/>
      <c r="M60" s="184"/>
    </row>
    <row r="61" spans="1:13" ht="138" customHeight="1">
      <c r="A61" s="104" t="s">
        <v>91</v>
      </c>
      <c r="B61" s="39" t="s">
        <v>388</v>
      </c>
      <c r="C61" s="106" t="s">
        <v>96</v>
      </c>
      <c r="D61" s="201">
        <v>0</v>
      </c>
      <c r="E61" s="203"/>
      <c r="F61" s="202"/>
      <c r="G61" s="339">
        <f t="shared" si="1"/>
        <v>0</v>
      </c>
      <c r="H61" s="112"/>
      <c r="I61" s="184"/>
      <c r="J61" s="184"/>
      <c r="K61" s="132"/>
      <c r="L61" s="184"/>
      <c r="M61" s="184"/>
    </row>
    <row r="62" spans="1:13">
      <c r="A62" s="104"/>
      <c r="B62" s="39"/>
      <c r="C62" s="106"/>
      <c r="D62" s="201"/>
      <c r="E62" s="205"/>
      <c r="F62" s="202"/>
      <c r="G62" s="337">
        <f t="shared" si="1"/>
        <v>0</v>
      </c>
      <c r="H62" s="26"/>
      <c r="I62" s="184"/>
      <c r="J62" s="184"/>
      <c r="K62" s="111"/>
      <c r="L62" s="184"/>
      <c r="M62" s="184"/>
    </row>
    <row r="63" spans="1:13" ht="85.15" customHeight="1">
      <c r="A63" s="104" t="s">
        <v>135</v>
      </c>
      <c r="B63" s="39" t="s">
        <v>389</v>
      </c>
      <c r="C63" s="106" t="s">
        <v>96</v>
      </c>
      <c r="D63" s="201">
        <v>0</v>
      </c>
      <c r="E63" s="203"/>
      <c r="F63" s="202"/>
      <c r="G63" s="339">
        <f t="shared" si="1"/>
        <v>0</v>
      </c>
      <c r="H63" s="136"/>
      <c r="I63" s="184"/>
      <c r="J63" s="184"/>
      <c r="K63" s="137"/>
      <c r="L63" s="184"/>
      <c r="M63" s="184"/>
    </row>
    <row r="64" spans="1:13">
      <c r="A64" s="104"/>
      <c r="B64" s="39"/>
      <c r="C64" s="106"/>
      <c r="D64" s="201"/>
      <c r="E64" s="205"/>
      <c r="F64" s="202"/>
      <c r="G64" s="337">
        <f t="shared" si="1"/>
        <v>0</v>
      </c>
      <c r="H64" s="136"/>
      <c r="I64" s="184"/>
      <c r="J64" s="184"/>
      <c r="K64" s="137"/>
      <c r="L64" s="184"/>
      <c r="M64" s="184"/>
    </row>
    <row r="65" spans="1:13" ht="63.75">
      <c r="A65" s="104" t="s">
        <v>136</v>
      </c>
      <c r="B65" s="39" t="s">
        <v>390</v>
      </c>
      <c r="C65" s="106" t="s">
        <v>96</v>
      </c>
      <c r="D65" s="201">
        <v>0</v>
      </c>
      <c r="E65" s="203"/>
      <c r="F65" s="202"/>
      <c r="G65" s="339">
        <f t="shared" si="1"/>
        <v>0</v>
      </c>
      <c r="H65" s="112"/>
      <c r="I65" s="184"/>
      <c r="J65" s="184"/>
      <c r="K65" s="138"/>
      <c r="L65" s="184"/>
      <c r="M65" s="184"/>
    </row>
    <row r="66" spans="1:13">
      <c r="A66" s="104"/>
      <c r="B66" s="206"/>
      <c r="C66" s="106"/>
      <c r="D66" s="201"/>
      <c r="E66" s="205"/>
      <c r="F66" s="202"/>
      <c r="G66" s="337">
        <f t="shared" si="1"/>
        <v>0</v>
      </c>
      <c r="H66" s="112"/>
      <c r="I66" s="184"/>
      <c r="J66" s="184"/>
      <c r="K66" s="138"/>
      <c r="L66" s="184"/>
      <c r="M66" s="184"/>
    </row>
    <row r="67" spans="1:13" ht="51">
      <c r="A67" s="104" t="s">
        <v>137</v>
      </c>
      <c r="B67" s="39" t="s">
        <v>391</v>
      </c>
      <c r="C67" s="106" t="s">
        <v>95</v>
      </c>
      <c r="D67" s="162">
        <v>0</v>
      </c>
      <c r="E67" s="203"/>
      <c r="F67" s="202"/>
      <c r="G67" s="339">
        <f t="shared" si="1"/>
        <v>0</v>
      </c>
      <c r="H67" s="112"/>
      <c r="I67" s="184"/>
      <c r="J67" s="184"/>
      <c r="K67" s="138"/>
      <c r="L67" s="184"/>
      <c r="M67" s="184"/>
    </row>
    <row r="68" spans="1:13">
      <c r="A68" s="104"/>
      <c r="B68" s="39"/>
      <c r="C68" s="106"/>
      <c r="D68" s="162"/>
      <c r="E68" s="205"/>
      <c r="F68" s="202"/>
      <c r="G68" s="337">
        <f t="shared" si="1"/>
        <v>0</v>
      </c>
      <c r="H68" s="112"/>
      <c r="I68" s="184"/>
      <c r="J68" s="184"/>
      <c r="K68" s="138"/>
      <c r="L68" s="184"/>
      <c r="M68" s="184"/>
    </row>
    <row r="69" spans="1:13" ht="51">
      <c r="A69" s="104" t="s">
        <v>138</v>
      </c>
      <c r="B69" s="39" t="s">
        <v>392</v>
      </c>
      <c r="C69" s="106" t="s">
        <v>95</v>
      </c>
      <c r="D69" s="162">
        <v>0</v>
      </c>
      <c r="E69" s="203"/>
      <c r="F69" s="202"/>
      <c r="G69" s="339">
        <f t="shared" si="1"/>
        <v>0</v>
      </c>
      <c r="H69" s="112"/>
      <c r="I69" s="184"/>
      <c r="J69" s="184"/>
      <c r="K69" s="138"/>
      <c r="L69" s="184"/>
      <c r="M69" s="184"/>
    </row>
    <row r="70" spans="1:13">
      <c r="A70" s="204"/>
      <c r="B70" s="139"/>
      <c r="C70" s="182"/>
      <c r="D70" s="201"/>
      <c r="E70" s="202"/>
      <c r="F70" s="202"/>
      <c r="G70" s="337">
        <f t="shared" si="1"/>
        <v>0</v>
      </c>
      <c r="H70" s="112"/>
      <c r="I70" s="184"/>
      <c r="J70" s="184"/>
      <c r="K70" s="138"/>
      <c r="L70" s="184"/>
      <c r="M70" s="184"/>
    </row>
    <row r="71" spans="1:13" ht="102">
      <c r="A71" s="104" t="s">
        <v>139</v>
      </c>
      <c r="B71" s="39" t="s">
        <v>393</v>
      </c>
      <c r="C71" s="106" t="s">
        <v>96</v>
      </c>
      <c r="D71" s="162">
        <v>0</v>
      </c>
      <c r="E71" s="203"/>
      <c r="F71" s="202"/>
      <c r="G71" s="339">
        <f t="shared" si="1"/>
        <v>0</v>
      </c>
      <c r="H71" s="112"/>
      <c r="I71" s="184"/>
      <c r="J71" s="184"/>
      <c r="K71" s="138"/>
      <c r="L71" s="184"/>
      <c r="M71" s="184"/>
    </row>
    <row r="72" spans="1:13">
      <c r="A72" s="104"/>
      <c r="B72" s="39"/>
      <c r="C72" s="106"/>
      <c r="D72" s="162"/>
      <c r="E72" s="205"/>
      <c r="F72" s="202"/>
      <c r="G72" s="337">
        <f t="shared" si="1"/>
        <v>0</v>
      </c>
      <c r="H72" s="26"/>
      <c r="I72" s="184"/>
      <c r="J72" s="184"/>
      <c r="K72" s="138"/>
      <c r="L72" s="184"/>
      <c r="M72" s="184"/>
    </row>
    <row r="73" spans="1:13" ht="114.75">
      <c r="A73" s="104" t="s">
        <v>140</v>
      </c>
      <c r="B73" s="39" t="s">
        <v>394</v>
      </c>
      <c r="C73" s="106" t="s">
        <v>96</v>
      </c>
      <c r="D73" s="162">
        <v>0</v>
      </c>
      <c r="E73" s="203"/>
      <c r="F73" s="202"/>
      <c r="G73" s="339">
        <f t="shared" si="1"/>
        <v>0</v>
      </c>
      <c r="H73" s="26"/>
      <c r="I73" s="184"/>
      <c r="J73" s="184"/>
      <c r="K73" s="138"/>
      <c r="L73" s="184"/>
      <c r="M73" s="184"/>
    </row>
    <row r="74" spans="1:13">
      <c r="A74" s="104"/>
      <c r="B74" s="39"/>
      <c r="C74" s="106"/>
      <c r="D74" s="162"/>
      <c r="E74" s="205"/>
      <c r="F74" s="202"/>
      <c r="G74" s="337">
        <f t="shared" si="1"/>
        <v>0</v>
      </c>
      <c r="H74" s="26"/>
      <c r="I74" s="184"/>
      <c r="J74" s="184"/>
      <c r="K74" s="138"/>
      <c r="L74" s="184"/>
      <c r="M74" s="184"/>
    </row>
    <row r="75" spans="1:13" ht="51">
      <c r="A75" s="104" t="s">
        <v>141</v>
      </c>
      <c r="B75" s="39" t="s">
        <v>395</v>
      </c>
      <c r="C75" s="106" t="s">
        <v>96</v>
      </c>
      <c r="D75" s="162">
        <v>0</v>
      </c>
      <c r="E75" s="203"/>
      <c r="F75" s="202"/>
      <c r="G75" s="339">
        <f t="shared" si="1"/>
        <v>0</v>
      </c>
      <c r="H75" s="26"/>
      <c r="I75" s="184"/>
      <c r="J75" s="184"/>
      <c r="K75" s="138"/>
      <c r="L75" s="184"/>
      <c r="M75" s="184"/>
    </row>
    <row r="76" spans="1:13">
      <c r="A76" s="104"/>
      <c r="B76" s="39"/>
      <c r="C76" s="106"/>
      <c r="D76" s="162"/>
      <c r="E76" s="205"/>
      <c r="F76" s="202"/>
      <c r="G76" s="337">
        <f t="shared" si="1"/>
        <v>0</v>
      </c>
      <c r="H76" s="26"/>
      <c r="I76" s="184"/>
      <c r="J76" s="184"/>
      <c r="K76" s="138"/>
      <c r="L76" s="184"/>
      <c r="M76" s="184"/>
    </row>
    <row r="77" spans="1:13" ht="63.75">
      <c r="A77" s="104" t="s">
        <v>142</v>
      </c>
      <c r="B77" s="39" t="s">
        <v>396</v>
      </c>
      <c r="C77" s="106" t="s">
        <v>96</v>
      </c>
      <c r="D77" s="162">
        <v>0</v>
      </c>
      <c r="E77" s="203"/>
      <c r="F77" s="202"/>
      <c r="G77" s="339">
        <f t="shared" si="1"/>
        <v>0</v>
      </c>
      <c r="H77" s="26"/>
      <c r="I77" s="184"/>
      <c r="J77" s="184"/>
      <c r="K77" s="138"/>
      <c r="L77" s="184"/>
      <c r="M77" s="184"/>
    </row>
    <row r="78" spans="1:13">
      <c r="A78" s="104"/>
      <c r="B78" s="39"/>
      <c r="C78" s="106"/>
      <c r="D78" s="162"/>
      <c r="E78" s="205"/>
      <c r="F78" s="202"/>
      <c r="G78" s="337">
        <f t="shared" si="1"/>
        <v>0</v>
      </c>
      <c r="H78" s="26"/>
      <c r="I78" s="184"/>
      <c r="J78" s="184"/>
      <c r="K78" s="138"/>
      <c r="L78" s="184"/>
      <c r="M78" s="184"/>
    </row>
    <row r="79" spans="1:13" ht="63.75">
      <c r="A79" s="104" t="s">
        <v>143</v>
      </c>
      <c r="B79" s="39" t="s">
        <v>397</v>
      </c>
      <c r="C79" s="106" t="s">
        <v>96</v>
      </c>
      <c r="D79" s="162">
        <v>0</v>
      </c>
      <c r="E79" s="203"/>
      <c r="F79" s="202"/>
      <c r="G79" s="339">
        <f t="shared" si="1"/>
        <v>0</v>
      </c>
      <c r="H79" s="26"/>
      <c r="I79" s="184"/>
      <c r="J79" s="184"/>
      <c r="K79" s="138"/>
      <c r="L79" s="184"/>
      <c r="M79" s="184"/>
    </row>
    <row r="80" spans="1:13">
      <c r="A80" s="104"/>
      <c r="B80" s="39"/>
      <c r="C80" s="106"/>
      <c r="D80" s="162"/>
      <c r="E80" s="205"/>
      <c r="F80" s="202"/>
      <c r="G80" s="337">
        <f t="shared" si="1"/>
        <v>0</v>
      </c>
      <c r="H80" s="26"/>
      <c r="I80" s="184"/>
      <c r="J80" s="184"/>
      <c r="K80" s="138"/>
      <c r="L80" s="184"/>
      <c r="M80" s="184"/>
    </row>
    <row r="81" spans="1:13" ht="63.75">
      <c r="A81" s="104" t="s">
        <v>144</v>
      </c>
      <c r="B81" s="39" t="s">
        <v>398</v>
      </c>
      <c r="C81" s="106" t="s">
        <v>96</v>
      </c>
      <c r="D81" s="162">
        <v>0</v>
      </c>
      <c r="E81" s="203"/>
      <c r="F81" s="202"/>
      <c r="G81" s="339">
        <f t="shared" si="1"/>
        <v>0</v>
      </c>
      <c r="H81" s="26"/>
      <c r="I81" s="184"/>
      <c r="J81" s="184"/>
      <c r="K81" s="138"/>
      <c r="L81" s="184"/>
      <c r="M81" s="184"/>
    </row>
    <row r="82" spans="1:13">
      <c r="A82" s="104"/>
      <c r="B82" s="139"/>
      <c r="C82" s="106"/>
      <c r="D82" s="162"/>
      <c r="E82" s="205"/>
      <c r="F82" s="202"/>
      <c r="G82" s="337">
        <f t="shared" si="1"/>
        <v>0</v>
      </c>
      <c r="H82" s="26"/>
      <c r="I82" s="184"/>
      <c r="J82" s="184"/>
      <c r="K82" s="138"/>
      <c r="L82" s="184"/>
      <c r="M82" s="184"/>
    </row>
    <row r="83" spans="1:13" ht="63.75">
      <c r="A83" s="104" t="s">
        <v>145</v>
      </c>
      <c r="B83" s="39" t="s">
        <v>399</v>
      </c>
      <c r="C83" s="106" t="s">
        <v>96</v>
      </c>
      <c r="D83" s="162">
        <v>0</v>
      </c>
      <c r="E83" s="203"/>
      <c r="F83" s="202"/>
      <c r="G83" s="339">
        <f t="shared" si="1"/>
        <v>0</v>
      </c>
      <c r="H83" s="26"/>
      <c r="I83" s="184"/>
      <c r="J83" s="184"/>
      <c r="K83" s="138"/>
      <c r="L83" s="184"/>
      <c r="M83" s="184"/>
    </row>
    <row r="84" spans="1:13">
      <c r="A84" s="104"/>
      <c r="B84" s="39"/>
      <c r="C84" s="106"/>
      <c r="D84" s="162"/>
      <c r="E84" s="205"/>
      <c r="F84" s="202"/>
      <c r="G84" s="337">
        <f t="shared" si="1"/>
        <v>0</v>
      </c>
      <c r="H84" s="26"/>
      <c r="I84" s="184"/>
      <c r="J84" s="184"/>
      <c r="K84" s="138"/>
      <c r="L84" s="184"/>
      <c r="M84" s="184"/>
    </row>
    <row r="85" spans="1:13" ht="63.75">
      <c r="A85" s="104" t="s">
        <v>146</v>
      </c>
      <c r="B85" s="39" t="s">
        <v>400</v>
      </c>
      <c r="C85" s="106" t="s">
        <v>96</v>
      </c>
      <c r="D85" s="162">
        <v>0</v>
      </c>
      <c r="E85" s="203"/>
      <c r="F85" s="202"/>
      <c r="G85" s="339">
        <f t="shared" si="1"/>
        <v>0</v>
      </c>
      <c r="H85" s="26"/>
      <c r="I85" s="184"/>
      <c r="J85" s="184"/>
      <c r="K85" s="138"/>
      <c r="L85" s="184"/>
      <c r="M85" s="184"/>
    </row>
    <row r="86" spans="1:13">
      <c r="A86" s="104"/>
      <c r="B86" s="39"/>
      <c r="C86" s="106"/>
      <c r="D86" s="162"/>
      <c r="E86" s="205"/>
      <c r="F86" s="202"/>
      <c r="G86" s="337">
        <f t="shared" si="1"/>
        <v>0</v>
      </c>
      <c r="H86" s="26"/>
      <c r="I86" s="184"/>
      <c r="J86" s="184"/>
      <c r="K86" s="138"/>
      <c r="L86" s="184"/>
      <c r="M86" s="184"/>
    </row>
    <row r="87" spans="1:13" ht="13.5" thickBot="1">
      <c r="A87" s="94"/>
      <c r="B87" s="120" t="str">
        <f>CONCATENATE("SKUPAJ ",B49)</f>
        <v>SKUPAJ ZEMELJSKA DELA</v>
      </c>
      <c r="C87" s="121"/>
      <c r="D87" s="98"/>
      <c r="E87" s="98"/>
      <c r="F87" s="97"/>
      <c r="G87" s="334">
        <f>SUM(G53:G86)</f>
        <v>0</v>
      </c>
      <c r="H87" s="26"/>
      <c r="I87" s="184"/>
      <c r="J87" s="184"/>
      <c r="K87" s="138"/>
      <c r="L87" s="184"/>
      <c r="M87" s="184"/>
    </row>
    <row r="88" spans="1:13" ht="13.5" thickTop="1">
      <c r="A88" s="204"/>
      <c r="B88" s="206"/>
      <c r="C88" s="182"/>
      <c r="D88" s="201"/>
      <c r="E88" s="202"/>
      <c r="F88" s="202"/>
      <c r="G88" s="337"/>
      <c r="H88" s="26"/>
      <c r="I88" s="184"/>
      <c r="J88" s="184"/>
      <c r="K88" s="138"/>
      <c r="L88" s="184"/>
      <c r="M88" s="184"/>
    </row>
    <row r="89" spans="1:13">
      <c r="A89" s="48"/>
      <c r="B89" s="52"/>
      <c r="C89" s="51"/>
      <c r="D89" s="53"/>
      <c r="E89" s="50"/>
      <c r="F89" s="50"/>
      <c r="G89" s="332"/>
      <c r="H89" s="142"/>
      <c r="I89" s="184"/>
      <c r="J89" s="184"/>
      <c r="K89" s="143"/>
      <c r="L89" s="184"/>
      <c r="M89" s="184"/>
    </row>
    <row r="90" spans="1:13">
      <c r="A90" s="144" t="s">
        <v>7</v>
      </c>
      <c r="B90" s="145" t="s">
        <v>2</v>
      </c>
      <c r="C90" s="147"/>
      <c r="D90" s="146"/>
      <c r="E90" s="50"/>
      <c r="F90" s="50"/>
      <c r="G90" s="332"/>
      <c r="H90" s="148"/>
      <c r="I90" s="184"/>
      <c r="J90" s="184"/>
      <c r="K90" s="149"/>
      <c r="L90" s="184"/>
      <c r="M90" s="184"/>
    </row>
    <row r="91" spans="1:13">
      <c r="A91" s="144"/>
      <c r="B91" s="145"/>
      <c r="C91" s="147"/>
      <c r="D91" s="146"/>
      <c r="E91" s="50"/>
      <c r="F91" s="50"/>
      <c r="G91" s="332"/>
      <c r="H91" s="148"/>
      <c r="I91" s="184"/>
      <c r="J91" s="184"/>
      <c r="K91" s="149"/>
      <c r="L91" s="184"/>
      <c r="M91" s="184"/>
    </row>
    <row r="92" spans="1:13">
      <c r="A92" s="173" t="s">
        <v>28</v>
      </c>
      <c r="B92" s="14" t="s">
        <v>29</v>
      </c>
      <c r="C92" s="175" t="s">
        <v>31</v>
      </c>
      <c r="D92" s="174" t="s">
        <v>30</v>
      </c>
      <c r="E92" s="176" t="s">
        <v>32</v>
      </c>
      <c r="F92" s="177"/>
      <c r="G92" s="331" t="s">
        <v>33</v>
      </c>
      <c r="H92" s="148"/>
      <c r="I92" s="184"/>
      <c r="J92" s="184"/>
      <c r="K92" s="149"/>
      <c r="L92" s="184"/>
      <c r="M92" s="184"/>
    </row>
    <row r="93" spans="1:13">
      <c r="A93" s="144"/>
      <c r="B93" s="145"/>
      <c r="C93" s="147"/>
      <c r="D93" s="146"/>
      <c r="E93" s="50"/>
      <c r="F93" s="50"/>
      <c r="G93" s="332"/>
      <c r="H93" s="148"/>
      <c r="I93" s="184"/>
      <c r="J93" s="184"/>
      <c r="K93" s="149"/>
      <c r="L93" s="184"/>
      <c r="M93" s="184"/>
    </row>
    <row r="94" spans="1:13" ht="85.15" customHeight="1">
      <c r="A94" s="48" t="s">
        <v>147</v>
      </c>
      <c r="B94" s="22" t="s">
        <v>450</v>
      </c>
      <c r="C94" s="49" t="s">
        <v>16</v>
      </c>
      <c r="D94" s="53">
        <v>1</v>
      </c>
      <c r="E94" s="118"/>
      <c r="F94" s="44"/>
      <c r="G94" s="324">
        <f t="shared" ref="G94" si="2">+D94*E94</f>
        <v>0</v>
      </c>
      <c r="H94" s="148"/>
      <c r="I94" s="184"/>
      <c r="J94" s="184"/>
      <c r="K94" s="149"/>
      <c r="L94" s="184"/>
      <c r="M94" s="184"/>
    </row>
    <row r="95" spans="1:13">
      <c r="A95" s="144"/>
      <c r="B95" s="145"/>
      <c r="C95" s="147"/>
      <c r="D95" s="146"/>
      <c r="E95" s="50"/>
      <c r="F95" s="50"/>
      <c r="G95" s="332"/>
      <c r="H95" s="148"/>
      <c r="I95" s="184"/>
      <c r="J95" s="184"/>
      <c r="K95" s="149"/>
      <c r="L95" s="184"/>
      <c r="M95" s="184"/>
    </row>
    <row r="96" spans="1:13" ht="51">
      <c r="A96" s="48" t="s">
        <v>148</v>
      </c>
      <c r="B96" s="22" t="s">
        <v>172</v>
      </c>
      <c r="C96" s="49" t="s">
        <v>16</v>
      </c>
      <c r="D96" s="53">
        <v>1</v>
      </c>
      <c r="E96" s="118"/>
      <c r="F96" s="44"/>
      <c r="G96" s="324">
        <f t="shared" ref="G96:G103" si="3">+D96*E96</f>
        <v>0</v>
      </c>
      <c r="H96" s="152"/>
      <c r="I96" s="184"/>
      <c r="J96" s="184"/>
      <c r="K96" s="143"/>
      <c r="L96" s="184"/>
      <c r="M96" s="184"/>
    </row>
    <row r="97" spans="1:13">
      <c r="A97" s="48"/>
      <c r="B97" s="22"/>
      <c r="C97" s="49"/>
      <c r="D97" s="49"/>
      <c r="E97" s="50"/>
      <c r="F97" s="44"/>
      <c r="G97" s="337">
        <f t="shared" si="3"/>
        <v>0</v>
      </c>
      <c r="H97" s="152"/>
      <c r="I97" s="184"/>
      <c r="J97" s="184"/>
      <c r="K97" s="152"/>
      <c r="L97" s="184"/>
      <c r="M97" s="184"/>
    </row>
    <row r="98" spans="1:13" ht="51">
      <c r="A98" s="48" t="s">
        <v>149</v>
      </c>
      <c r="B98" s="22" t="s">
        <v>173</v>
      </c>
      <c r="C98" s="49" t="s">
        <v>16</v>
      </c>
      <c r="D98" s="53">
        <v>1</v>
      </c>
      <c r="E98" s="118"/>
      <c r="F98" s="44"/>
      <c r="G98" s="324">
        <f t="shared" si="3"/>
        <v>0</v>
      </c>
      <c r="H98" s="152"/>
      <c r="I98" s="184"/>
      <c r="J98" s="184"/>
      <c r="K98" s="143"/>
      <c r="L98" s="184"/>
      <c r="M98" s="184"/>
    </row>
    <row r="99" spans="1:13">
      <c r="A99" s="48"/>
      <c r="B99" s="22"/>
      <c r="C99" s="49"/>
      <c r="D99" s="53"/>
      <c r="E99" s="50"/>
      <c r="F99" s="44"/>
      <c r="G99" s="337">
        <f t="shared" si="3"/>
        <v>0</v>
      </c>
      <c r="H99" s="152"/>
      <c r="I99" s="184"/>
      <c r="J99" s="184"/>
      <c r="K99" s="143"/>
      <c r="L99" s="184"/>
      <c r="M99" s="184"/>
    </row>
    <row r="100" spans="1:13" ht="51">
      <c r="A100" s="48" t="s">
        <v>150</v>
      </c>
      <c r="B100" s="22" t="s">
        <v>97</v>
      </c>
      <c r="C100" s="49" t="s">
        <v>16</v>
      </c>
      <c r="D100" s="53">
        <v>2</v>
      </c>
      <c r="E100" s="118"/>
      <c r="F100" s="44"/>
      <c r="G100" s="324">
        <f t="shared" si="3"/>
        <v>0</v>
      </c>
      <c r="H100" s="152"/>
      <c r="I100" s="184"/>
      <c r="J100" s="184"/>
      <c r="K100" s="143"/>
      <c r="L100" s="184"/>
      <c r="M100" s="184"/>
    </row>
    <row r="101" spans="1:13">
      <c r="A101" s="48"/>
      <c r="B101" s="22"/>
      <c r="C101" s="49"/>
      <c r="D101" s="162"/>
      <c r="E101" s="44"/>
      <c r="F101" s="44"/>
      <c r="G101" s="333">
        <f>+D101*E101</f>
        <v>0</v>
      </c>
      <c r="H101" s="152"/>
      <c r="I101" s="184"/>
      <c r="J101" s="184"/>
      <c r="K101" s="143"/>
      <c r="L101" s="184"/>
      <c r="M101" s="184"/>
    </row>
    <row r="102" spans="1:13" ht="63.75">
      <c r="A102" s="48" t="s">
        <v>151</v>
      </c>
      <c r="B102" s="22" t="s">
        <v>176</v>
      </c>
      <c r="C102" s="49" t="s">
        <v>16</v>
      </c>
      <c r="D102" s="53">
        <v>1</v>
      </c>
      <c r="E102" s="118"/>
      <c r="F102" s="44"/>
      <c r="G102" s="324">
        <f>+D102*E102</f>
        <v>0</v>
      </c>
      <c r="H102" s="152"/>
      <c r="I102" s="184"/>
      <c r="J102" s="184"/>
      <c r="K102" s="143"/>
      <c r="L102" s="184"/>
      <c r="M102" s="184"/>
    </row>
    <row r="103" spans="1:13">
      <c r="A103" s="207"/>
      <c r="B103" s="22"/>
      <c r="C103" s="106"/>
      <c r="D103" s="117"/>
      <c r="E103" s="119"/>
      <c r="F103" s="208"/>
      <c r="G103" s="337">
        <f t="shared" si="3"/>
        <v>0</v>
      </c>
    </row>
    <row r="104" spans="1:13" ht="13.5" thickBot="1">
      <c r="A104" s="154"/>
      <c r="B104" s="155" t="s">
        <v>59</v>
      </c>
      <c r="C104" s="157"/>
      <c r="D104" s="156"/>
      <c r="E104" s="158"/>
      <c r="F104" s="158"/>
      <c r="G104" s="334">
        <f>SUM(G94:G103)</f>
        <v>0</v>
      </c>
      <c r="H104" s="133"/>
      <c r="I104" s="184"/>
      <c r="J104" s="184"/>
      <c r="K104" s="134"/>
      <c r="L104" s="184"/>
      <c r="M104" s="184"/>
    </row>
    <row r="105" spans="1:13" ht="13.5" thickTop="1">
      <c r="A105" s="136"/>
      <c r="B105" s="141"/>
      <c r="C105" s="134"/>
      <c r="D105" s="133"/>
      <c r="E105" s="135"/>
      <c r="F105" s="135"/>
      <c r="G105" s="341"/>
      <c r="H105" s="133"/>
      <c r="I105" s="184"/>
      <c r="J105" s="184"/>
      <c r="K105" s="134"/>
      <c r="L105" s="184"/>
      <c r="M105" s="184"/>
    </row>
    <row r="106" spans="1:13">
      <c r="A106" s="136"/>
      <c r="B106" s="140"/>
      <c r="C106" s="134"/>
      <c r="D106" s="133"/>
      <c r="E106" s="66"/>
      <c r="F106" s="66"/>
      <c r="G106" s="332"/>
      <c r="H106" s="133"/>
      <c r="I106" s="184"/>
      <c r="J106" s="184"/>
      <c r="K106" s="134"/>
      <c r="L106" s="184"/>
      <c r="M106" s="184"/>
    </row>
    <row r="107" spans="1:13">
      <c r="A107" s="159"/>
      <c r="B107" s="160"/>
      <c r="C107" s="111"/>
      <c r="D107" s="26"/>
      <c r="E107" s="66"/>
      <c r="F107" s="66"/>
      <c r="G107" s="332"/>
      <c r="H107" s="26"/>
      <c r="I107" s="184"/>
      <c r="J107" s="184"/>
      <c r="K107" s="111"/>
      <c r="L107" s="184"/>
      <c r="M107" s="184"/>
    </row>
    <row r="108" spans="1:13">
      <c r="A108" s="32" t="s">
        <v>8</v>
      </c>
      <c r="B108" s="57" t="s">
        <v>12</v>
      </c>
      <c r="C108" s="103"/>
      <c r="D108" s="102"/>
      <c r="E108" s="66"/>
      <c r="F108" s="66"/>
      <c r="G108" s="332"/>
      <c r="H108" s="133"/>
      <c r="I108" s="184"/>
      <c r="J108" s="184"/>
      <c r="K108" s="134"/>
      <c r="L108" s="184"/>
      <c r="M108" s="184"/>
    </row>
    <row r="109" spans="1:13">
      <c r="A109" s="32"/>
      <c r="B109" s="57"/>
      <c r="C109" s="103"/>
      <c r="D109" s="102"/>
      <c r="E109" s="66"/>
      <c r="F109" s="66"/>
      <c r="G109" s="332"/>
      <c r="H109" s="133"/>
      <c r="I109" s="184"/>
      <c r="J109" s="184"/>
      <c r="K109" s="134"/>
      <c r="L109" s="184"/>
      <c r="M109" s="184"/>
    </row>
    <row r="110" spans="1:13">
      <c r="A110" s="32"/>
      <c r="B110" s="161" t="s">
        <v>98</v>
      </c>
      <c r="C110" s="209"/>
      <c r="D110" s="209"/>
      <c r="E110" s="66"/>
      <c r="F110" s="66"/>
      <c r="G110" s="332"/>
      <c r="H110" s="133"/>
      <c r="I110" s="184"/>
      <c r="J110" s="184"/>
      <c r="K110" s="134"/>
      <c r="L110" s="184"/>
      <c r="M110" s="184"/>
    </row>
    <row r="111" spans="1:13">
      <c r="A111" s="32"/>
      <c r="B111" s="161" t="s">
        <v>99</v>
      </c>
      <c r="C111" s="209"/>
      <c r="D111" s="209"/>
      <c r="E111" s="66"/>
      <c r="F111" s="66"/>
      <c r="G111" s="332"/>
      <c r="H111" s="133"/>
      <c r="I111" s="184"/>
      <c r="J111" s="184"/>
      <c r="K111" s="134"/>
      <c r="L111" s="184"/>
      <c r="M111" s="184"/>
    </row>
    <row r="112" spans="1:13" ht="68.25" customHeight="1">
      <c r="A112" s="32"/>
      <c r="B112" s="357" t="s">
        <v>100</v>
      </c>
      <c r="C112" s="357"/>
      <c r="D112" s="357"/>
      <c r="E112" s="66"/>
      <c r="F112" s="66"/>
      <c r="G112" s="332"/>
      <c r="H112" s="133"/>
      <c r="I112" s="184"/>
      <c r="J112" s="184"/>
      <c r="K112" s="134"/>
      <c r="L112" s="184"/>
      <c r="M112" s="184"/>
    </row>
    <row r="113" spans="1:13" ht="12.75" customHeight="1">
      <c r="A113" s="32"/>
      <c r="B113" s="357" t="s">
        <v>101</v>
      </c>
      <c r="C113" s="357"/>
      <c r="D113" s="357"/>
      <c r="E113" s="66"/>
      <c r="F113" s="66"/>
      <c r="G113" s="332"/>
      <c r="H113" s="133"/>
      <c r="I113" s="184"/>
      <c r="J113" s="184"/>
      <c r="K113" s="134"/>
      <c r="L113" s="184"/>
      <c r="M113" s="184"/>
    </row>
    <row r="114" spans="1:13" ht="26.25" customHeight="1">
      <c r="A114" s="32"/>
      <c r="B114" s="357" t="s">
        <v>102</v>
      </c>
      <c r="C114" s="357"/>
      <c r="D114" s="357"/>
      <c r="E114" s="66"/>
      <c r="F114" s="66"/>
      <c r="G114" s="332"/>
      <c r="H114" s="133"/>
      <c r="I114" s="184"/>
      <c r="J114" s="184"/>
      <c r="K114" s="134"/>
      <c r="L114" s="184"/>
      <c r="M114" s="184"/>
    </row>
    <row r="115" spans="1:13" ht="41.25" customHeight="1">
      <c r="A115" s="32"/>
      <c r="B115" s="357" t="s">
        <v>103</v>
      </c>
      <c r="C115" s="357"/>
      <c r="D115" s="357"/>
      <c r="E115" s="66"/>
      <c r="F115" s="66"/>
      <c r="G115" s="332"/>
      <c r="H115" s="133"/>
      <c r="I115" s="184"/>
      <c r="J115" s="184"/>
      <c r="K115" s="134"/>
      <c r="L115" s="184"/>
      <c r="M115" s="184"/>
    </row>
    <row r="116" spans="1:13" ht="14.25" customHeight="1">
      <c r="A116" s="32"/>
      <c r="B116" s="230" t="s">
        <v>104</v>
      </c>
      <c r="C116" s="209"/>
      <c r="D116" s="209"/>
      <c r="E116" s="66"/>
      <c r="F116" s="66"/>
      <c r="G116" s="332"/>
      <c r="H116" s="133"/>
      <c r="I116" s="184"/>
      <c r="J116" s="184"/>
      <c r="K116" s="134"/>
      <c r="L116" s="184"/>
      <c r="M116" s="184"/>
    </row>
    <row r="117" spans="1:13" ht="102" customHeight="1">
      <c r="A117" s="32"/>
      <c r="B117" s="357" t="s">
        <v>105</v>
      </c>
      <c r="C117" s="357"/>
      <c r="D117" s="357"/>
      <c r="E117" s="66"/>
      <c r="F117" s="66"/>
      <c r="G117" s="332"/>
      <c r="H117" s="133"/>
      <c r="I117" s="184"/>
      <c r="J117" s="184"/>
      <c r="K117" s="134"/>
      <c r="L117" s="184"/>
      <c r="M117" s="184"/>
    </row>
    <row r="118" spans="1:13">
      <c r="A118" s="32"/>
      <c r="B118" s="361" t="s">
        <v>106</v>
      </c>
      <c r="C118" s="361"/>
      <c r="D118" s="361"/>
      <c r="E118" s="66"/>
      <c r="F118" s="66"/>
      <c r="G118" s="332"/>
      <c r="H118" s="133"/>
      <c r="I118" s="184"/>
      <c r="J118" s="184"/>
      <c r="K118" s="134"/>
      <c r="L118" s="184"/>
      <c r="M118" s="184"/>
    </row>
    <row r="119" spans="1:13" ht="65.25" customHeight="1">
      <c r="A119" s="32"/>
      <c r="B119" s="357" t="s">
        <v>107</v>
      </c>
      <c r="C119" s="357"/>
      <c r="D119" s="357"/>
      <c r="E119" s="66"/>
      <c r="F119" s="66"/>
      <c r="G119" s="332"/>
      <c r="H119" s="133"/>
      <c r="I119" s="184"/>
      <c r="J119" s="184"/>
      <c r="K119" s="134"/>
      <c r="L119" s="184"/>
      <c r="M119" s="184"/>
    </row>
    <row r="120" spans="1:13">
      <c r="A120" s="32"/>
      <c r="B120" s="358" t="s">
        <v>108</v>
      </c>
      <c r="C120" s="358"/>
      <c r="D120" s="358"/>
      <c r="E120" s="66"/>
      <c r="F120" s="66"/>
      <c r="G120" s="332"/>
      <c r="H120" s="133"/>
      <c r="I120" s="184"/>
      <c r="J120" s="184"/>
      <c r="K120" s="134"/>
      <c r="L120" s="184"/>
      <c r="M120" s="184"/>
    </row>
    <row r="121" spans="1:13" ht="43.5" customHeight="1">
      <c r="A121" s="32"/>
      <c r="B121" s="357" t="s">
        <v>109</v>
      </c>
      <c r="C121" s="357"/>
      <c r="D121" s="357"/>
      <c r="E121" s="66"/>
      <c r="F121" s="66"/>
      <c r="G121" s="332"/>
      <c r="H121" s="133"/>
      <c r="I121" s="184"/>
      <c r="J121" s="184"/>
      <c r="K121" s="134"/>
      <c r="L121" s="184"/>
      <c r="M121" s="184"/>
    </row>
    <row r="122" spans="1:13">
      <c r="A122" s="32"/>
      <c r="B122" s="362" t="s">
        <v>110</v>
      </c>
      <c r="C122" s="362"/>
      <c r="D122" s="362"/>
      <c r="E122" s="66"/>
      <c r="F122" s="66"/>
      <c r="G122" s="332"/>
      <c r="H122" s="133"/>
      <c r="I122" s="184"/>
      <c r="J122" s="184"/>
      <c r="K122" s="134"/>
      <c r="L122" s="184"/>
      <c r="M122" s="184"/>
    </row>
    <row r="123" spans="1:13" ht="54.75" customHeight="1">
      <c r="A123" s="32"/>
      <c r="B123" s="357" t="s">
        <v>111</v>
      </c>
      <c r="C123" s="357"/>
      <c r="D123" s="357"/>
      <c r="E123" s="66"/>
      <c r="F123" s="66"/>
      <c r="G123" s="332"/>
      <c r="H123" s="133"/>
      <c r="I123" s="184"/>
      <c r="J123" s="184"/>
      <c r="K123" s="134"/>
      <c r="L123" s="184"/>
      <c r="M123" s="184"/>
    </row>
    <row r="124" spans="1:13">
      <c r="A124" s="32"/>
      <c r="B124" s="362" t="s">
        <v>112</v>
      </c>
      <c r="C124" s="362"/>
      <c r="D124" s="362"/>
      <c r="E124" s="66"/>
      <c r="F124" s="66"/>
      <c r="G124" s="332"/>
      <c r="H124" s="133"/>
      <c r="I124" s="184"/>
      <c r="J124" s="184"/>
      <c r="K124" s="134"/>
      <c r="L124" s="184"/>
      <c r="M124" s="184"/>
    </row>
    <row r="125" spans="1:13" ht="75.75" customHeight="1">
      <c r="A125" s="32"/>
      <c r="B125" s="357" t="s">
        <v>188</v>
      </c>
      <c r="C125" s="357"/>
      <c r="D125" s="357"/>
      <c r="E125" s="66"/>
      <c r="F125" s="66"/>
      <c r="G125" s="332"/>
      <c r="H125" s="133"/>
      <c r="I125" s="184"/>
      <c r="J125" s="184"/>
      <c r="K125" s="134"/>
      <c r="L125" s="184"/>
      <c r="M125" s="184"/>
    </row>
    <row r="126" spans="1:13">
      <c r="A126" s="32"/>
      <c r="B126" s="358" t="s">
        <v>113</v>
      </c>
      <c r="C126" s="358"/>
      <c r="D126" s="358"/>
      <c r="E126" s="66"/>
      <c r="F126" s="66"/>
      <c r="G126" s="332"/>
      <c r="H126" s="133"/>
      <c r="I126" s="184"/>
      <c r="J126" s="184"/>
      <c r="K126" s="134"/>
      <c r="L126" s="184"/>
      <c r="M126" s="184"/>
    </row>
    <row r="127" spans="1:13" ht="81.75" customHeight="1">
      <c r="A127" s="32"/>
      <c r="B127" s="357" t="s">
        <v>114</v>
      </c>
      <c r="C127" s="357"/>
      <c r="D127" s="357"/>
      <c r="E127" s="66"/>
      <c r="F127" s="66"/>
      <c r="G127" s="332"/>
      <c r="H127" s="133"/>
      <c r="I127" s="184"/>
      <c r="J127" s="184"/>
      <c r="K127" s="134"/>
      <c r="L127" s="184"/>
      <c r="M127" s="184"/>
    </row>
    <row r="128" spans="1:13">
      <c r="A128" s="32"/>
      <c r="B128" s="358" t="s">
        <v>115</v>
      </c>
      <c r="C128" s="358"/>
      <c r="D128" s="358"/>
      <c r="E128" s="66"/>
      <c r="F128" s="66"/>
      <c r="G128" s="332"/>
      <c r="H128" s="133"/>
      <c r="I128" s="184"/>
      <c r="J128" s="184"/>
      <c r="K128" s="134"/>
      <c r="L128" s="184"/>
      <c r="M128" s="184"/>
    </row>
    <row r="129" spans="1:13" ht="12.75" customHeight="1">
      <c r="A129" s="32"/>
      <c r="B129" s="359" t="s">
        <v>116</v>
      </c>
      <c r="C129" s="359"/>
      <c r="D129" s="359"/>
      <c r="E129" s="66"/>
      <c r="F129" s="66"/>
      <c r="G129" s="332"/>
      <c r="H129" s="133"/>
      <c r="I129" s="184"/>
      <c r="J129" s="184"/>
      <c r="K129" s="134"/>
      <c r="L129" s="184"/>
      <c r="M129" s="184"/>
    </row>
    <row r="130" spans="1:13" ht="63.75" customHeight="1">
      <c r="A130" s="32"/>
      <c r="B130" s="357" t="s">
        <v>100</v>
      </c>
      <c r="C130" s="357"/>
      <c r="D130" s="357"/>
      <c r="E130" s="66"/>
      <c r="F130" s="66"/>
      <c r="G130" s="332"/>
      <c r="H130" s="133"/>
      <c r="I130" s="184"/>
      <c r="J130" s="184"/>
      <c r="K130" s="134"/>
      <c r="L130" s="184"/>
      <c r="M130" s="184"/>
    </row>
    <row r="131" spans="1:13">
      <c r="A131" s="32"/>
      <c r="B131" s="360" t="s">
        <v>117</v>
      </c>
      <c r="C131" s="360"/>
      <c r="D131" s="360"/>
      <c r="E131" s="66"/>
      <c r="F131" s="66"/>
      <c r="G131" s="332"/>
      <c r="H131" s="133"/>
      <c r="I131" s="184"/>
      <c r="J131" s="184"/>
      <c r="K131" s="134"/>
      <c r="L131" s="184"/>
      <c r="M131" s="184"/>
    </row>
    <row r="132" spans="1:13" ht="30" customHeight="1">
      <c r="A132" s="32"/>
      <c r="B132" s="357" t="s">
        <v>118</v>
      </c>
      <c r="C132" s="357"/>
      <c r="D132" s="357"/>
      <c r="E132" s="66"/>
      <c r="F132" s="66"/>
      <c r="G132" s="332"/>
      <c r="H132" s="133"/>
      <c r="I132" s="184"/>
      <c r="J132" s="184"/>
      <c r="K132" s="134"/>
      <c r="L132" s="184"/>
      <c r="M132" s="184"/>
    </row>
    <row r="133" spans="1:13">
      <c r="A133" s="32"/>
      <c r="B133" s="57"/>
      <c r="C133" s="103"/>
      <c r="D133" s="102"/>
      <c r="E133" s="66"/>
      <c r="F133" s="66"/>
      <c r="G133" s="332"/>
      <c r="H133" s="133"/>
      <c r="I133" s="184"/>
      <c r="J133" s="184"/>
      <c r="K133" s="134"/>
      <c r="L133" s="184"/>
      <c r="M133" s="184"/>
    </row>
    <row r="134" spans="1:13">
      <c r="A134" s="173" t="s">
        <v>28</v>
      </c>
      <c r="B134" s="14" t="s">
        <v>29</v>
      </c>
      <c r="C134" s="175" t="s">
        <v>30</v>
      </c>
      <c r="D134" s="174" t="s">
        <v>31</v>
      </c>
      <c r="E134" s="176" t="s">
        <v>32</v>
      </c>
      <c r="F134" s="177"/>
      <c r="G134" s="331" t="s">
        <v>33</v>
      </c>
      <c r="H134" s="133"/>
      <c r="I134" s="184"/>
      <c r="J134" s="184"/>
      <c r="K134" s="134"/>
      <c r="L134" s="184"/>
      <c r="M134" s="184"/>
    </row>
    <row r="135" spans="1:13">
      <c r="A135" s="15"/>
      <c r="B135" s="57"/>
      <c r="C135" s="107"/>
      <c r="D135" s="17"/>
      <c r="E135" s="66"/>
      <c r="F135" s="66"/>
      <c r="G135" s="332"/>
      <c r="H135" s="26"/>
      <c r="I135" s="184"/>
      <c r="J135" s="184"/>
      <c r="K135" s="111"/>
      <c r="L135" s="184"/>
      <c r="M135" s="184"/>
    </row>
    <row r="136" spans="1:13" ht="164.45" customHeight="1">
      <c r="A136" s="15" t="s">
        <v>153</v>
      </c>
      <c r="B136" s="39" t="s">
        <v>401</v>
      </c>
      <c r="C136" s="49" t="s">
        <v>17</v>
      </c>
      <c r="D136" s="53">
        <v>175</v>
      </c>
      <c r="E136" s="118"/>
      <c r="F136" s="44"/>
      <c r="G136" s="324">
        <f t="shared" ref="G136:G140" si="4">+D136*E136</f>
        <v>0</v>
      </c>
      <c r="H136" s="152"/>
      <c r="I136" s="184"/>
      <c r="J136" s="184"/>
      <c r="K136" s="143"/>
      <c r="L136" s="184"/>
      <c r="M136" s="184"/>
    </row>
    <row r="137" spans="1:13">
      <c r="A137" s="15"/>
      <c r="B137" s="153"/>
      <c r="C137" s="153"/>
      <c r="D137" s="53"/>
      <c r="E137" s="50"/>
      <c r="F137" s="44"/>
      <c r="G137" s="337">
        <f t="shared" si="4"/>
        <v>0</v>
      </c>
      <c r="H137" s="30"/>
      <c r="I137" s="184"/>
      <c r="J137" s="184"/>
      <c r="K137" s="143"/>
      <c r="L137" s="184"/>
      <c r="M137" s="184"/>
    </row>
    <row r="138" spans="1:13" ht="140.25">
      <c r="A138" s="15" t="s">
        <v>154</v>
      </c>
      <c r="B138" s="39" t="s">
        <v>174</v>
      </c>
      <c r="C138" s="106"/>
      <c r="D138" s="210"/>
      <c r="E138" s="106"/>
      <c r="F138" s="106"/>
      <c r="G138" s="333">
        <f t="shared" si="4"/>
        <v>0</v>
      </c>
    </row>
    <row r="139" spans="1:13">
      <c r="A139" s="204"/>
      <c r="B139" s="116" t="s">
        <v>184</v>
      </c>
      <c r="C139" s="17" t="s">
        <v>17</v>
      </c>
      <c r="D139" s="210">
        <v>45</v>
      </c>
      <c r="E139" s="203"/>
      <c r="F139" s="202"/>
      <c r="G139" s="324">
        <f>+D139*E139</f>
        <v>0</v>
      </c>
    </row>
    <row r="140" spans="1:13">
      <c r="A140" s="15"/>
      <c r="B140" s="153"/>
      <c r="C140" s="17"/>
      <c r="D140" s="53"/>
      <c r="E140" s="119"/>
      <c r="F140" s="44"/>
      <c r="G140" s="333">
        <f t="shared" si="4"/>
        <v>0</v>
      </c>
      <c r="H140" s="26"/>
      <c r="I140" s="184"/>
      <c r="J140" s="184"/>
      <c r="K140" s="143"/>
      <c r="L140" s="184"/>
      <c r="M140" s="184"/>
    </row>
    <row r="141" spans="1:13" ht="76.5">
      <c r="A141" s="48" t="s">
        <v>155</v>
      </c>
      <c r="B141" s="39" t="s">
        <v>175</v>
      </c>
      <c r="C141" s="17" t="s">
        <v>16</v>
      </c>
      <c r="D141" s="53">
        <v>1</v>
      </c>
      <c r="E141" s="118"/>
      <c r="F141" s="44"/>
      <c r="G141" s="324">
        <f t="shared" ref="G141:G167" si="5">+D141*E141</f>
        <v>0</v>
      </c>
      <c r="H141" s="26"/>
      <c r="I141" s="184"/>
      <c r="J141" s="184"/>
      <c r="K141" s="143"/>
      <c r="L141" s="184"/>
      <c r="M141" s="184"/>
    </row>
    <row r="142" spans="1:13">
      <c r="A142" s="48"/>
      <c r="B142" s="39"/>
      <c r="C142" s="17"/>
      <c r="D142" s="53"/>
      <c r="E142" s="119"/>
      <c r="F142" s="44"/>
      <c r="G142" s="337">
        <f t="shared" si="5"/>
        <v>0</v>
      </c>
      <c r="H142" s="26"/>
      <c r="I142" s="184"/>
      <c r="J142" s="184"/>
      <c r="K142" s="143"/>
      <c r="L142" s="184"/>
      <c r="M142" s="184"/>
    </row>
    <row r="143" spans="1:13" ht="89.25">
      <c r="A143" s="48" t="s">
        <v>156</v>
      </c>
      <c r="B143" s="39" t="s">
        <v>119</v>
      </c>
      <c r="C143" s="106" t="s">
        <v>16</v>
      </c>
      <c r="D143" s="53">
        <v>1</v>
      </c>
      <c r="E143" s="118"/>
      <c r="F143" s="44"/>
      <c r="G143" s="324">
        <f t="shared" si="5"/>
        <v>0</v>
      </c>
      <c r="H143" s="185"/>
      <c r="I143" s="184"/>
      <c r="J143" s="184"/>
      <c r="K143" s="143"/>
      <c r="L143" s="184"/>
      <c r="M143" s="184"/>
    </row>
    <row r="144" spans="1:13">
      <c r="A144" s="48"/>
      <c r="B144" s="39"/>
      <c r="C144" s="17"/>
      <c r="D144" s="53"/>
      <c r="E144" s="119"/>
      <c r="F144" s="44"/>
      <c r="G144" s="337">
        <f t="shared" si="5"/>
        <v>0</v>
      </c>
      <c r="H144" s="26"/>
      <c r="I144" s="184"/>
      <c r="J144" s="184"/>
      <c r="K144" s="143"/>
      <c r="L144" s="184"/>
      <c r="M144" s="184"/>
    </row>
    <row r="145" spans="1:13" ht="38.25">
      <c r="A145" s="48" t="s">
        <v>157</v>
      </c>
      <c r="B145" s="9" t="s">
        <v>402</v>
      </c>
      <c r="C145" s="10" t="s">
        <v>17</v>
      </c>
      <c r="D145" s="53">
        <v>6</v>
      </c>
      <c r="E145" s="118"/>
      <c r="F145" s="44"/>
      <c r="G145" s="324">
        <f t="shared" si="5"/>
        <v>0</v>
      </c>
      <c r="H145" s="112"/>
      <c r="I145" s="184"/>
      <c r="J145" s="184"/>
      <c r="K145" s="143"/>
      <c r="L145" s="184"/>
      <c r="M145" s="184"/>
    </row>
    <row r="146" spans="1:13">
      <c r="A146" s="48"/>
      <c r="G146" s="337">
        <f t="shared" si="5"/>
        <v>0</v>
      </c>
      <c r="H146" s="163"/>
      <c r="I146" s="184"/>
      <c r="J146" s="184"/>
      <c r="K146" s="143"/>
      <c r="L146" s="184"/>
      <c r="M146" s="184"/>
    </row>
    <row r="147" spans="1:13" ht="63.75">
      <c r="A147" s="48" t="s">
        <v>158</v>
      </c>
      <c r="B147" s="9" t="s">
        <v>403</v>
      </c>
      <c r="C147" s="10" t="s">
        <v>16</v>
      </c>
      <c r="D147" s="53">
        <v>1</v>
      </c>
      <c r="E147" s="118"/>
      <c r="G147" s="324">
        <f t="shared" si="5"/>
        <v>0</v>
      </c>
      <c r="H147" s="163"/>
      <c r="I147" s="184"/>
      <c r="J147" s="184"/>
      <c r="K147" s="143"/>
      <c r="L147" s="184"/>
      <c r="M147" s="184"/>
    </row>
    <row r="148" spans="1:13">
      <c r="A148" s="48"/>
      <c r="B148" s="9"/>
      <c r="C148" s="10"/>
      <c r="D148" s="53"/>
      <c r="E148" s="119"/>
      <c r="G148" s="336"/>
      <c r="H148" s="163"/>
      <c r="I148" s="184"/>
      <c r="J148" s="184"/>
      <c r="K148" s="143"/>
      <c r="L148" s="184"/>
      <c r="M148" s="184"/>
    </row>
    <row r="149" spans="1:13" ht="51">
      <c r="A149" s="48" t="s">
        <v>159</v>
      </c>
      <c r="B149" s="9" t="s">
        <v>404</v>
      </c>
      <c r="C149" s="10" t="s">
        <v>16</v>
      </c>
      <c r="D149" s="53">
        <v>1</v>
      </c>
      <c r="E149" s="118"/>
      <c r="G149" s="324">
        <f>+D149*E149</f>
        <v>0</v>
      </c>
      <c r="H149" s="163"/>
      <c r="I149" s="184"/>
      <c r="J149" s="184"/>
      <c r="K149" s="143"/>
      <c r="L149" s="184"/>
      <c r="M149" s="184"/>
    </row>
    <row r="150" spans="1:13">
      <c r="A150" s="48"/>
      <c r="B150" s="231"/>
      <c r="G150" s="337"/>
      <c r="H150" s="163"/>
      <c r="I150" s="184"/>
      <c r="J150" s="184"/>
      <c r="K150" s="143"/>
      <c r="L150" s="184"/>
      <c r="M150" s="184"/>
    </row>
    <row r="151" spans="1:13" ht="38.25">
      <c r="A151" s="48" t="s">
        <v>160</v>
      </c>
      <c r="B151" s="9" t="s">
        <v>449</v>
      </c>
      <c r="C151" s="10" t="s">
        <v>16</v>
      </c>
      <c r="D151" s="53">
        <v>1</v>
      </c>
      <c r="E151" s="118"/>
      <c r="F151" s="44"/>
      <c r="G151" s="324">
        <f t="shared" si="5"/>
        <v>0</v>
      </c>
      <c r="H151" s="112"/>
      <c r="I151" s="184"/>
      <c r="J151" s="184"/>
      <c r="K151" s="143"/>
      <c r="L151" s="184"/>
      <c r="M151" s="184"/>
    </row>
    <row r="152" spans="1:13">
      <c r="A152" s="48"/>
      <c r="G152" s="337">
        <f t="shared" si="5"/>
        <v>0</v>
      </c>
      <c r="H152" s="163"/>
      <c r="I152" s="184"/>
      <c r="J152" s="184"/>
      <c r="K152" s="143"/>
      <c r="L152" s="184"/>
      <c r="M152" s="184"/>
    </row>
    <row r="153" spans="1:13" ht="63.75">
      <c r="A153" s="48" t="s">
        <v>161</v>
      </c>
      <c r="B153" s="9" t="s">
        <v>120</v>
      </c>
      <c r="C153" s="151"/>
      <c r="D153" s="165"/>
      <c r="G153" s="337">
        <f t="shared" si="5"/>
        <v>0</v>
      </c>
      <c r="H153" s="112"/>
      <c r="I153" s="184"/>
      <c r="J153" s="184"/>
      <c r="K153" s="143"/>
      <c r="L153" s="184"/>
      <c r="M153" s="184"/>
    </row>
    <row r="154" spans="1:13">
      <c r="A154" s="164"/>
      <c r="B154" s="9" t="s">
        <v>121</v>
      </c>
      <c r="C154" s="10" t="s">
        <v>16</v>
      </c>
      <c r="D154" s="53">
        <v>1</v>
      </c>
      <c r="E154" s="118"/>
      <c r="F154" s="44"/>
      <c r="G154" s="324">
        <f t="shared" si="5"/>
        <v>0</v>
      </c>
      <c r="H154" s="112"/>
      <c r="I154" s="184"/>
      <c r="J154" s="184"/>
      <c r="K154" s="143"/>
      <c r="L154" s="184"/>
      <c r="M154" s="184"/>
    </row>
    <row r="155" spans="1:13">
      <c r="A155" s="48"/>
      <c r="G155" s="337">
        <f t="shared" si="5"/>
        <v>0</v>
      </c>
      <c r="H155" s="112"/>
      <c r="I155" s="184"/>
      <c r="J155" s="184"/>
      <c r="K155" s="143"/>
      <c r="L155" s="184"/>
      <c r="M155" s="184"/>
    </row>
    <row r="156" spans="1:13" ht="69.75" customHeight="1">
      <c r="A156" s="48" t="s">
        <v>200</v>
      </c>
      <c r="B156" s="9" t="s">
        <v>122</v>
      </c>
      <c r="C156" s="17" t="s">
        <v>17</v>
      </c>
      <c r="D156" s="80">
        <f>SUM(D136)</f>
        <v>175</v>
      </c>
      <c r="E156" s="118"/>
      <c r="F156" s="44"/>
      <c r="G156" s="324">
        <f t="shared" si="5"/>
        <v>0</v>
      </c>
      <c r="H156" s="112"/>
      <c r="I156" s="184"/>
      <c r="J156" s="184"/>
      <c r="K156" s="143"/>
      <c r="L156" s="184"/>
      <c r="M156" s="184"/>
    </row>
    <row r="157" spans="1:13">
      <c r="A157" s="48"/>
      <c r="G157" s="337">
        <f t="shared" si="5"/>
        <v>0</v>
      </c>
      <c r="H157" s="112"/>
      <c r="I157" s="184"/>
      <c r="J157" s="184"/>
      <c r="K157" s="143"/>
      <c r="L157" s="184"/>
      <c r="M157" s="184"/>
    </row>
    <row r="158" spans="1:13">
      <c r="A158" s="48" t="s">
        <v>162</v>
      </c>
      <c r="B158" s="9" t="s">
        <v>85</v>
      </c>
      <c r="C158" s="17" t="s">
        <v>17</v>
      </c>
      <c r="D158" s="80">
        <f>SUM(D156:D157)</f>
        <v>175</v>
      </c>
      <c r="E158" s="118"/>
      <c r="F158" s="44"/>
      <c r="G158" s="324">
        <f t="shared" si="5"/>
        <v>0</v>
      </c>
      <c r="H158" s="112"/>
      <c r="I158" s="184"/>
      <c r="J158" s="184"/>
      <c r="K158" s="143"/>
      <c r="L158" s="184"/>
      <c r="M158" s="184"/>
    </row>
    <row r="159" spans="1:13">
      <c r="A159" s="48"/>
      <c r="G159" s="337">
        <f t="shared" si="5"/>
        <v>0</v>
      </c>
      <c r="H159" s="77"/>
      <c r="I159" s="184"/>
      <c r="J159" s="184"/>
      <c r="K159" s="143"/>
      <c r="L159" s="184"/>
      <c r="M159" s="184"/>
    </row>
    <row r="160" spans="1:13">
      <c r="A160" s="48" t="s">
        <v>163</v>
      </c>
      <c r="B160" s="9" t="s">
        <v>123</v>
      </c>
      <c r="C160" s="10" t="s">
        <v>17</v>
      </c>
      <c r="D160" s="80">
        <f>SUM(D158)</f>
        <v>175</v>
      </c>
      <c r="E160" s="118"/>
      <c r="F160" s="44"/>
      <c r="G160" s="324">
        <f t="shared" si="5"/>
        <v>0</v>
      </c>
      <c r="H160" s="112"/>
      <c r="I160" s="184"/>
      <c r="J160" s="184"/>
      <c r="K160" s="143"/>
      <c r="L160" s="184"/>
      <c r="M160" s="184"/>
    </row>
    <row r="161" spans="1:13">
      <c r="A161" s="48"/>
      <c r="G161" s="333">
        <f t="shared" si="5"/>
        <v>0</v>
      </c>
      <c r="H161" s="77"/>
      <c r="I161" s="184"/>
      <c r="J161" s="184"/>
      <c r="K161" s="143"/>
      <c r="L161" s="184"/>
      <c r="M161" s="184"/>
    </row>
    <row r="162" spans="1:13" ht="38.25">
      <c r="A162" s="48" t="s">
        <v>164</v>
      </c>
      <c r="B162" s="9" t="s">
        <v>124</v>
      </c>
      <c r="C162" s="10" t="s">
        <v>16</v>
      </c>
      <c r="D162" s="53">
        <v>2</v>
      </c>
      <c r="E162" s="118"/>
      <c r="F162" s="44"/>
      <c r="G162" s="324">
        <f t="shared" si="5"/>
        <v>0</v>
      </c>
      <c r="H162" s="112"/>
      <c r="I162" s="184"/>
      <c r="J162" s="184"/>
      <c r="K162" s="143"/>
      <c r="L162" s="184"/>
      <c r="M162" s="184"/>
    </row>
    <row r="163" spans="1:13">
      <c r="A163" s="48"/>
      <c r="G163" s="337">
        <f t="shared" si="5"/>
        <v>0</v>
      </c>
      <c r="H163" s="77"/>
      <c r="I163" s="184"/>
      <c r="J163" s="184"/>
      <c r="K163" s="143"/>
      <c r="L163" s="184"/>
      <c r="M163" s="184"/>
    </row>
    <row r="164" spans="1:13" ht="51">
      <c r="A164" s="48" t="s">
        <v>405</v>
      </c>
      <c r="B164" s="9" t="s">
        <v>125</v>
      </c>
      <c r="C164" s="10" t="s">
        <v>16</v>
      </c>
      <c r="D164" s="53">
        <v>1</v>
      </c>
      <c r="E164" s="118"/>
      <c r="F164" s="44"/>
      <c r="G164" s="324">
        <f t="shared" si="5"/>
        <v>0</v>
      </c>
      <c r="H164" s="112"/>
      <c r="I164" s="184"/>
      <c r="J164" s="184"/>
      <c r="K164" s="143"/>
      <c r="L164" s="184"/>
      <c r="M164" s="184"/>
    </row>
    <row r="165" spans="1:13">
      <c r="A165" s="48"/>
      <c r="B165" s="9"/>
      <c r="C165" s="10"/>
      <c r="D165" s="53"/>
      <c r="E165" s="119"/>
      <c r="F165" s="44"/>
      <c r="G165" s="337">
        <f t="shared" si="5"/>
        <v>0</v>
      </c>
      <c r="H165" s="112"/>
      <c r="I165" s="184"/>
      <c r="J165" s="184"/>
      <c r="K165" s="143"/>
      <c r="L165" s="184"/>
      <c r="M165" s="184"/>
    </row>
    <row r="166" spans="1:13" ht="51">
      <c r="A166" s="48" t="s">
        <v>165</v>
      </c>
      <c r="B166" s="39" t="s">
        <v>126</v>
      </c>
      <c r="C166" s="10" t="s">
        <v>16</v>
      </c>
      <c r="D166" s="53">
        <v>1</v>
      </c>
      <c r="E166" s="118"/>
      <c r="F166" s="44"/>
      <c r="G166" s="324">
        <f t="shared" si="5"/>
        <v>0</v>
      </c>
      <c r="H166" s="112"/>
      <c r="I166" s="184"/>
      <c r="J166" s="184"/>
      <c r="K166" s="143"/>
      <c r="L166" s="184"/>
      <c r="M166" s="184"/>
    </row>
    <row r="167" spans="1:13">
      <c r="A167" s="48"/>
      <c r="G167" s="337">
        <f t="shared" si="5"/>
        <v>0</v>
      </c>
      <c r="H167" s="77"/>
      <c r="I167" s="184"/>
      <c r="J167" s="184"/>
      <c r="K167" s="143"/>
      <c r="L167" s="184"/>
      <c r="M167" s="184"/>
    </row>
    <row r="168" spans="1:13" ht="13.5" thickBot="1">
      <c r="A168" s="154"/>
      <c r="B168" s="155" t="s">
        <v>72</v>
      </c>
      <c r="C168" s="157"/>
      <c r="D168" s="156"/>
      <c r="E168" s="158"/>
      <c r="F168" s="158"/>
      <c r="G168" s="334">
        <f>SUM(G136:G167)</f>
        <v>0</v>
      </c>
      <c r="H168" s="133"/>
      <c r="I168" s="184"/>
      <c r="J168" s="184"/>
      <c r="K168" s="134"/>
      <c r="L168" s="184"/>
      <c r="M168" s="184"/>
    </row>
    <row r="169" spans="1:13" ht="13.5" thickTop="1">
      <c r="A169" s="136"/>
      <c r="G169" s="333"/>
      <c r="H169" s="133"/>
      <c r="I169" s="184"/>
      <c r="J169" s="184"/>
      <c r="K169" s="134"/>
      <c r="L169" s="184"/>
      <c r="M169" s="184"/>
    </row>
    <row r="170" spans="1:13">
      <c r="A170" s="136"/>
      <c r="B170" s="141"/>
      <c r="C170" s="134"/>
      <c r="D170" s="133"/>
      <c r="E170" s="66"/>
      <c r="F170" s="66"/>
      <c r="G170" s="332"/>
      <c r="H170" s="133"/>
      <c r="I170" s="184"/>
      <c r="J170" s="184"/>
      <c r="K170" s="134"/>
      <c r="L170" s="184"/>
      <c r="M170" s="184"/>
    </row>
    <row r="171" spans="1:13">
      <c r="A171" s="32" t="s">
        <v>9</v>
      </c>
      <c r="B171" s="57" t="s">
        <v>27</v>
      </c>
      <c r="C171" s="134"/>
      <c r="D171" s="133"/>
      <c r="E171" s="66"/>
      <c r="F171" s="66"/>
      <c r="G171" s="332"/>
      <c r="H171" s="133"/>
      <c r="I171" s="184"/>
      <c r="J171" s="184"/>
      <c r="K171" s="134"/>
      <c r="L171" s="184"/>
      <c r="M171" s="184"/>
    </row>
    <row r="172" spans="1:13">
      <c r="A172" s="32"/>
      <c r="B172" s="57"/>
      <c r="C172" s="134"/>
      <c r="D172" s="133"/>
      <c r="E172" s="66"/>
      <c r="F172" s="66"/>
      <c r="G172" s="332"/>
      <c r="H172" s="133"/>
      <c r="I172" s="184"/>
      <c r="J172" s="184"/>
      <c r="K172" s="134"/>
      <c r="L172" s="184"/>
      <c r="M172" s="184"/>
    </row>
    <row r="173" spans="1:13">
      <c r="A173" s="173" t="s">
        <v>28</v>
      </c>
      <c r="B173" s="14" t="s">
        <v>29</v>
      </c>
      <c r="C173" s="175" t="s">
        <v>30</v>
      </c>
      <c r="D173" s="174" t="s">
        <v>31</v>
      </c>
      <c r="E173" s="176" t="s">
        <v>32</v>
      </c>
      <c r="F173" s="177"/>
      <c r="G173" s="331" t="s">
        <v>33</v>
      </c>
      <c r="H173" s="133"/>
      <c r="I173" s="184"/>
      <c r="J173" s="184"/>
      <c r="K173" s="134"/>
      <c r="L173" s="184"/>
      <c r="M173" s="184"/>
    </row>
    <row r="174" spans="1:13">
      <c r="A174" s="159"/>
      <c r="B174" s="79"/>
      <c r="C174" s="111"/>
      <c r="D174" s="26"/>
      <c r="E174" s="78"/>
      <c r="F174" s="78"/>
      <c r="G174" s="342"/>
      <c r="H174" s="112"/>
      <c r="I174" s="184"/>
      <c r="J174" s="184"/>
      <c r="K174" s="143"/>
      <c r="L174" s="184"/>
      <c r="M174" s="184"/>
    </row>
    <row r="175" spans="1:13" ht="51">
      <c r="A175" s="15" t="s">
        <v>166</v>
      </c>
      <c r="B175" s="16" t="s">
        <v>269</v>
      </c>
      <c r="C175" s="17" t="s">
        <v>17</v>
      </c>
      <c r="D175" s="53">
        <f>SUM(D35)</f>
        <v>175</v>
      </c>
      <c r="E175" s="118"/>
      <c r="F175" s="44"/>
      <c r="G175" s="324">
        <f>+D175*E175</f>
        <v>0</v>
      </c>
      <c r="H175" s="26"/>
      <c r="I175" s="184"/>
      <c r="J175" s="184"/>
      <c r="K175" s="143"/>
      <c r="L175" s="184"/>
      <c r="M175" s="184"/>
    </row>
    <row r="176" spans="1:13">
      <c r="A176" s="15"/>
      <c r="B176" s="16"/>
      <c r="C176" s="17"/>
      <c r="D176" s="53"/>
      <c r="E176" s="119"/>
      <c r="F176" s="44"/>
      <c r="G176" s="337">
        <f t="shared" ref="G176:G182" si="6">+D176*E176</f>
        <v>0</v>
      </c>
      <c r="H176" s="26"/>
      <c r="I176" s="184"/>
      <c r="J176" s="184"/>
      <c r="K176" s="143"/>
      <c r="L176" s="184"/>
      <c r="M176" s="184"/>
    </row>
    <row r="177" spans="1:13" ht="51">
      <c r="A177" s="15" t="s">
        <v>167</v>
      </c>
      <c r="B177" s="39" t="s">
        <v>185</v>
      </c>
      <c r="C177" s="114" t="s">
        <v>95</v>
      </c>
      <c r="D177" s="201">
        <f>SUM(D43)</f>
        <v>10</v>
      </c>
      <c r="E177" s="118"/>
      <c r="F177" s="202"/>
      <c r="G177" s="324">
        <f t="shared" si="6"/>
        <v>0</v>
      </c>
      <c r="H177" s="26"/>
      <c r="I177" s="184"/>
      <c r="J177" s="184"/>
      <c r="K177" s="143"/>
      <c r="L177" s="184"/>
      <c r="M177" s="184"/>
    </row>
    <row r="178" spans="1:13">
      <c r="A178" s="15"/>
      <c r="B178" s="16"/>
      <c r="C178" s="17"/>
      <c r="D178" s="53"/>
      <c r="E178" s="53"/>
      <c r="F178" s="44"/>
      <c r="G178" s="337">
        <f t="shared" si="6"/>
        <v>0</v>
      </c>
      <c r="H178" s="26"/>
      <c r="I178" s="184"/>
      <c r="J178" s="184"/>
      <c r="K178" s="143"/>
      <c r="L178" s="184"/>
      <c r="M178" s="184"/>
    </row>
    <row r="179" spans="1:13" ht="63.75">
      <c r="A179" s="15" t="s">
        <v>168</v>
      </c>
      <c r="B179" s="39" t="s">
        <v>177</v>
      </c>
      <c r="C179" s="114" t="s">
        <v>95</v>
      </c>
      <c r="D179" s="162">
        <f>SUM(D177)</f>
        <v>10</v>
      </c>
      <c r="E179" s="118"/>
      <c r="F179" s="202"/>
      <c r="G179" s="324">
        <f t="shared" si="6"/>
        <v>0</v>
      </c>
      <c r="H179" s="26"/>
      <c r="I179" s="184"/>
      <c r="J179" s="184"/>
      <c r="K179" s="143"/>
      <c r="L179" s="184"/>
      <c r="M179" s="184"/>
    </row>
    <row r="180" spans="1:13">
      <c r="A180" s="15"/>
      <c r="B180" s="39"/>
      <c r="C180" s="114"/>
      <c r="D180" s="162"/>
      <c r="E180" s="39"/>
      <c r="F180" s="105"/>
      <c r="G180" s="337">
        <f t="shared" si="6"/>
        <v>0</v>
      </c>
      <c r="H180" s="26"/>
      <c r="I180" s="184"/>
      <c r="J180" s="184"/>
      <c r="K180" s="143"/>
      <c r="L180" s="184"/>
      <c r="M180" s="184"/>
    </row>
    <row r="181" spans="1:13" ht="38.25">
      <c r="A181" s="15" t="s">
        <v>169</v>
      </c>
      <c r="B181" s="39" t="s">
        <v>178</v>
      </c>
      <c r="C181" s="114" t="s">
        <v>95</v>
      </c>
      <c r="D181" s="162">
        <f>SUM(D179)</f>
        <v>10</v>
      </c>
      <c r="E181" s="118"/>
      <c r="F181" s="202"/>
      <c r="G181" s="324">
        <f t="shared" si="6"/>
        <v>0</v>
      </c>
      <c r="H181" s="26"/>
      <c r="I181" s="184"/>
      <c r="J181" s="184"/>
      <c r="K181" s="143"/>
      <c r="L181" s="184"/>
      <c r="M181" s="184"/>
    </row>
    <row r="182" spans="1:13">
      <c r="A182" s="15"/>
      <c r="B182" s="39"/>
      <c r="C182" s="114"/>
      <c r="D182" s="162"/>
      <c r="E182" s="205"/>
      <c r="F182" s="202"/>
      <c r="G182" s="337">
        <f t="shared" si="6"/>
        <v>0</v>
      </c>
      <c r="H182" s="26"/>
      <c r="I182" s="184"/>
      <c r="J182" s="184"/>
      <c r="K182" s="143"/>
      <c r="L182" s="184"/>
      <c r="M182" s="184"/>
    </row>
    <row r="183" spans="1:13" ht="13.5" thickBot="1">
      <c r="A183" s="166"/>
      <c r="B183" s="155" t="s">
        <v>73</v>
      </c>
      <c r="C183" s="157"/>
      <c r="D183" s="156"/>
      <c r="E183" s="158"/>
      <c r="F183" s="158"/>
      <c r="G183" s="334">
        <f>SUM(G175:G182)</f>
        <v>0</v>
      </c>
      <c r="H183" s="184"/>
      <c r="I183" s="184"/>
      <c r="J183" s="184"/>
      <c r="K183" s="184"/>
      <c r="L183" s="184"/>
      <c r="M183" s="184"/>
    </row>
    <row r="184" spans="1:13" ht="13.5" thickTop="1">
      <c r="A184" s="24"/>
      <c r="H184" s="184"/>
      <c r="I184" s="184"/>
      <c r="J184" s="184"/>
      <c r="K184" s="184"/>
      <c r="L184" s="184"/>
      <c r="M184" s="184"/>
    </row>
    <row r="185" spans="1:13">
      <c r="A185" s="8"/>
      <c r="B185" s="9"/>
      <c r="C185" s="80"/>
      <c r="D185" s="10"/>
      <c r="E185" s="12"/>
      <c r="F185" s="12"/>
      <c r="G185" s="12"/>
      <c r="H185" s="184"/>
      <c r="I185" s="184"/>
      <c r="J185" s="184"/>
      <c r="K185" s="184"/>
      <c r="L185" s="184"/>
      <c r="M185" s="184"/>
    </row>
    <row r="186" spans="1:13">
      <c r="A186" s="8"/>
      <c r="B186" s="9"/>
      <c r="C186" s="80"/>
      <c r="D186" s="10"/>
      <c r="E186" s="12"/>
      <c r="F186" s="12"/>
      <c r="G186" s="12"/>
      <c r="H186" s="184"/>
      <c r="I186" s="184"/>
      <c r="J186" s="184"/>
      <c r="K186" s="184"/>
      <c r="L186" s="184"/>
      <c r="M186" s="184"/>
    </row>
    <row r="187" spans="1:13">
      <c r="B187" s="9"/>
      <c r="C187" s="80"/>
      <c r="D187" s="10"/>
      <c r="E187" s="12"/>
      <c r="F187" s="12"/>
      <c r="G187" s="12"/>
    </row>
  </sheetData>
  <mergeCells count="20">
    <mergeCell ref="B125:D125"/>
    <mergeCell ref="B117:D117"/>
    <mergeCell ref="B118:D118"/>
    <mergeCell ref="B119:D119"/>
    <mergeCell ref="B112:D112"/>
    <mergeCell ref="B113:D113"/>
    <mergeCell ref="B114:D114"/>
    <mergeCell ref="B115:D115"/>
    <mergeCell ref="B120:D120"/>
    <mergeCell ref="B121:D121"/>
    <mergeCell ref="B122:D122"/>
    <mergeCell ref="B123:D123"/>
    <mergeCell ref="B124:D124"/>
    <mergeCell ref="B132:D132"/>
    <mergeCell ref="B126:D126"/>
    <mergeCell ref="B127:D127"/>
    <mergeCell ref="B128:D128"/>
    <mergeCell ref="B129:D129"/>
    <mergeCell ref="B130:D130"/>
    <mergeCell ref="B131:D131"/>
  </mergeCells>
  <conditionalFormatting sqref="G184:G65390 F178:G178 E181 E179 E177 E175:F176 G169:G172 E149:G149 D101:G101 E135:F135 G105:G133 E104:F133 E88:G91 G46:G50 E45:F50 E52:G86 E139:G139 E93:G93 E1:G30 E32:G44 F87 E136:G137 E139:F163 G135:G163 G175:G182 E183:F65390 G165:G167 E165:F172 E95:G103">
    <cfRule type="cellIs" dxfId="68" priority="5" stopIfTrue="1" operator="equal">
      <formula>0</formula>
    </cfRule>
  </conditionalFormatting>
  <conditionalFormatting sqref="G19">
    <cfRule type="cellIs" dxfId="67" priority="3" stopIfTrue="1" operator="equal">
      <formula>0</formula>
    </cfRule>
  </conditionalFormatting>
  <conditionalFormatting sqref="E164:G164">
    <cfRule type="cellIs" dxfId="66" priority="2" stopIfTrue="1" operator="equal">
      <formula>0</formula>
    </cfRule>
  </conditionalFormatting>
  <conditionalFormatting sqref="E94:G94">
    <cfRule type="cellIs" dxfId="65" priority="1" stopIfTrue="1" operator="equal">
      <formula>0</formula>
    </cfRule>
  </conditionalFormatting>
  <pageMargins left="0.59055118110236227" right="0.35433070866141736" top="0.78740157480314965" bottom="0.78740157480314965" header="0.39370078740157483" footer="0.39370078740157483"/>
  <pageSetup paperSize="9" orientation="portrait" r:id="rId1"/>
  <headerFooter alignWithMargins="0">
    <oddHeader>&amp;L&amp;"-,Krepko"Projektant: Klima 2000 d.o.o.
&amp;R&amp;"-,Krepko"Št. projekta: 2832K-G1</oddHeader>
    <oddFooter>&amp;C&amp;P / &amp;N</oddFooter>
  </headerFooter>
  <rowBreaks count="7" manualBreakCount="7">
    <brk id="28" max="16383" man="1"/>
    <brk id="46" max="16383" man="1"/>
    <brk id="88" max="16383" man="1"/>
    <brk id="106" max="16383" man="1"/>
    <brk id="132" max="16383" man="1"/>
    <brk id="149" max="6" man="1"/>
    <brk id="16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7"/>
  <sheetViews>
    <sheetView view="pageBreakPreview" zoomScale="90" zoomScaleNormal="100" zoomScaleSheetLayoutView="90" workbookViewId="0"/>
  </sheetViews>
  <sheetFormatPr defaultColWidth="9.140625" defaultRowHeight="12.75"/>
  <cols>
    <col min="1" max="1" width="5.140625" style="8" customWidth="1"/>
    <col min="2" max="2" width="49.42578125" style="9" customWidth="1"/>
    <col min="3" max="3" width="7.7109375" style="10" bestFit="1" customWidth="1"/>
    <col min="4" max="4" width="9.28515625" style="11" customWidth="1"/>
    <col min="5" max="5" width="11.85546875" style="12" customWidth="1"/>
    <col min="6" max="6" width="3" style="12" customWidth="1"/>
    <col min="7" max="7" width="13.140625" style="12" bestFit="1" customWidth="1"/>
    <col min="8" max="8" width="17.5703125" style="348" customWidth="1"/>
    <col min="9" max="16384" width="9.140625" style="1"/>
  </cols>
  <sheetData>
    <row r="2" spans="1:7">
      <c r="A2" s="81" t="s">
        <v>224</v>
      </c>
      <c r="B2" s="76" t="s">
        <v>415</v>
      </c>
      <c r="C2" s="4"/>
      <c r="D2" s="5"/>
      <c r="E2" s="6"/>
      <c r="F2" s="6"/>
      <c r="G2" s="232"/>
    </row>
    <row r="3" spans="1:7">
      <c r="A3" s="2"/>
      <c r="B3" s="3"/>
      <c r="C3" s="4"/>
      <c r="D3" s="5"/>
      <c r="E3" s="6"/>
      <c r="F3" s="6"/>
      <c r="G3" s="232"/>
    </row>
    <row r="4" spans="1:7">
      <c r="A4" s="2"/>
      <c r="B4" s="3"/>
      <c r="C4" s="4"/>
      <c r="D4" s="5"/>
      <c r="E4" s="6"/>
      <c r="F4" s="6"/>
      <c r="G4" s="232"/>
    </row>
    <row r="5" spans="1:7">
      <c r="A5" s="2"/>
      <c r="B5" s="3"/>
      <c r="C5" s="4"/>
      <c r="D5" s="5"/>
      <c r="E5" s="6"/>
      <c r="F5" s="6"/>
      <c r="G5" s="232"/>
    </row>
    <row r="6" spans="1:7">
      <c r="A6" s="81"/>
      <c r="B6" s="88" t="s">
        <v>0</v>
      </c>
      <c r="C6" s="88"/>
      <c r="D6" s="233"/>
      <c r="E6" s="234"/>
      <c r="F6" s="234"/>
      <c r="G6" s="235"/>
    </row>
    <row r="7" spans="1:7">
      <c r="A7" s="2"/>
      <c r="B7" s="3"/>
      <c r="C7" s="4"/>
      <c r="D7" s="5"/>
      <c r="E7" s="6"/>
      <c r="F7" s="6"/>
      <c r="G7" s="7"/>
    </row>
    <row r="8" spans="1:7">
      <c r="A8" s="81" t="s">
        <v>3</v>
      </c>
      <c r="B8" s="92" t="s">
        <v>4</v>
      </c>
      <c r="C8" s="81"/>
      <c r="D8" s="92"/>
      <c r="E8" s="81"/>
      <c r="F8" s="92"/>
      <c r="G8" s="109">
        <f>+G40</f>
        <v>0</v>
      </c>
    </row>
    <row r="9" spans="1:7">
      <c r="A9" s="81"/>
      <c r="B9" s="236"/>
      <c r="C9" s="88"/>
      <c r="D9" s="233"/>
      <c r="E9" s="234"/>
      <c r="F9" s="234"/>
      <c r="G9" s="81"/>
    </row>
    <row r="10" spans="1:7">
      <c r="A10" s="81" t="s">
        <v>5</v>
      </c>
      <c r="B10" s="92" t="s">
        <v>6</v>
      </c>
      <c r="C10" s="81"/>
      <c r="D10" s="92"/>
      <c r="E10" s="81"/>
      <c r="F10" s="92"/>
      <c r="G10" s="109">
        <f>SUM(G77)</f>
        <v>0</v>
      </c>
    </row>
    <row r="11" spans="1:7">
      <c r="A11" s="81"/>
      <c r="B11" s="236"/>
      <c r="C11" s="88"/>
      <c r="D11" s="89"/>
      <c r="E11" s="234"/>
      <c r="F11" s="234"/>
      <c r="G11" s="81"/>
    </row>
    <row r="12" spans="1:7">
      <c r="A12" s="81" t="s">
        <v>7</v>
      </c>
      <c r="B12" s="92" t="s">
        <v>2</v>
      </c>
      <c r="C12" s="81"/>
      <c r="D12" s="92"/>
      <c r="E12" s="81"/>
      <c r="F12" s="92"/>
      <c r="G12" s="109">
        <f>+G102</f>
        <v>0</v>
      </c>
    </row>
    <row r="13" spans="1:7">
      <c r="A13" s="81"/>
      <c r="B13" s="236"/>
      <c r="C13" s="88"/>
      <c r="D13" s="233"/>
      <c r="E13" s="234"/>
      <c r="F13" s="234"/>
      <c r="G13" s="81"/>
    </row>
    <row r="14" spans="1:7">
      <c r="A14" s="81" t="s">
        <v>8</v>
      </c>
      <c r="B14" s="92" t="s">
        <v>251</v>
      </c>
      <c r="C14" s="81"/>
      <c r="D14" s="92"/>
      <c r="E14" s="81"/>
      <c r="F14" s="92"/>
      <c r="G14" s="109">
        <f>+G130</f>
        <v>0</v>
      </c>
    </row>
    <row r="15" spans="1:7">
      <c r="A15" s="81"/>
      <c r="B15" s="236"/>
      <c r="C15" s="88"/>
      <c r="D15" s="233"/>
      <c r="E15" s="234"/>
      <c r="F15" s="234"/>
      <c r="G15" s="81"/>
    </row>
    <row r="16" spans="1:7">
      <c r="A16" s="81" t="s">
        <v>9</v>
      </c>
      <c r="B16" s="236" t="s">
        <v>254</v>
      </c>
      <c r="C16" s="88"/>
      <c r="D16" s="233"/>
      <c r="E16" s="234"/>
      <c r="F16" s="234"/>
      <c r="G16" s="109">
        <f>SUM(G154)</f>
        <v>0</v>
      </c>
    </row>
    <row r="17" spans="1:8">
      <c r="A17" s="81"/>
      <c r="B17" s="236"/>
      <c r="C17" s="88"/>
      <c r="D17" s="233"/>
      <c r="E17" s="234"/>
      <c r="F17" s="234"/>
      <c r="G17" s="81"/>
    </row>
    <row r="18" spans="1:8">
      <c r="A18" s="81" t="s">
        <v>255</v>
      </c>
      <c r="B18" s="92" t="s">
        <v>27</v>
      </c>
      <c r="C18" s="81"/>
      <c r="D18" s="92"/>
      <c r="E18" s="81"/>
      <c r="F18" s="92"/>
      <c r="G18" s="109">
        <f>+G175</f>
        <v>0</v>
      </c>
    </row>
    <row r="19" spans="1:8">
      <c r="A19" s="81"/>
      <c r="B19" s="236"/>
      <c r="C19" s="88"/>
      <c r="D19" s="233"/>
      <c r="E19" s="234"/>
      <c r="F19" s="234"/>
      <c r="G19" s="237"/>
    </row>
    <row r="20" spans="1:8" ht="13.5" thickBot="1">
      <c r="A20" s="94"/>
      <c r="B20" s="95" t="s">
        <v>75</v>
      </c>
      <c r="C20" s="97"/>
      <c r="D20" s="96"/>
      <c r="E20" s="98"/>
      <c r="F20" s="98"/>
      <c r="G20" s="97">
        <f>SUM(G8:G18)</f>
        <v>0</v>
      </c>
    </row>
    <row r="21" spans="1:8" ht="13.5" thickTop="1">
      <c r="G21" s="343"/>
    </row>
    <row r="24" spans="1:8" s="13" customFormat="1">
      <c r="A24" s="8"/>
      <c r="B24" s="9"/>
      <c r="C24" s="10"/>
      <c r="D24" s="11"/>
      <c r="E24" s="12"/>
      <c r="F24" s="12"/>
      <c r="G24" s="12"/>
      <c r="H24" s="349"/>
    </row>
    <row r="26" spans="1:8" ht="400.15" customHeight="1">
      <c r="B26" s="71" t="s">
        <v>426</v>
      </c>
    </row>
    <row r="28" spans="1:8" s="13" customFormat="1">
      <c r="A28" s="8"/>
      <c r="B28" s="9"/>
      <c r="C28" s="10"/>
      <c r="D28" s="11"/>
      <c r="E28" s="12"/>
      <c r="F28" s="12"/>
      <c r="G28" s="12"/>
      <c r="H28" s="349"/>
    </row>
    <row r="29" spans="1:8" s="13" customFormat="1">
      <c r="A29" s="8"/>
      <c r="B29" s="9"/>
      <c r="C29" s="10"/>
      <c r="D29" s="11"/>
      <c r="E29" s="12"/>
      <c r="F29" s="12"/>
      <c r="G29" s="12"/>
      <c r="H29" s="349"/>
    </row>
    <row r="30" spans="1:8">
      <c r="A30" s="32" t="s">
        <v>3</v>
      </c>
      <c r="B30" s="57" t="s">
        <v>4</v>
      </c>
      <c r="C30" s="102"/>
      <c r="D30" s="34"/>
      <c r="E30" s="36"/>
      <c r="F30" s="36"/>
      <c r="G30" s="36"/>
    </row>
    <row r="31" spans="1:8">
      <c r="A31" s="32"/>
      <c r="B31" s="101"/>
      <c r="C31" s="102"/>
      <c r="D31" s="34"/>
      <c r="E31" s="36"/>
      <c r="F31" s="36"/>
      <c r="G31" s="36"/>
    </row>
    <row r="32" spans="1:8">
      <c r="A32" s="173" t="s">
        <v>28</v>
      </c>
      <c r="B32" s="14" t="s">
        <v>29</v>
      </c>
      <c r="C32" s="174" t="s">
        <v>30</v>
      </c>
      <c r="D32" s="175" t="s">
        <v>31</v>
      </c>
      <c r="E32" s="176" t="s">
        <v>32</v>
      </c>
      <c r="F32" s="176"/>
      <c r="G32" s="177" t="s">
        <v>33</v>
      </c>
    </row>
    <row r="33" spans="1:8">
      <c r="A33" s="15"/>
      <c r="B33" s="16"/>
      <c r="C33" s="17"/>
      <c r="D33" s="18"/>
      <c r="E33" s="19"/>
      <c r="F33" s="19"/>
      <c r="G33" s="19"/>
    </row>
    <row r="34" spans="1:8">
      <c r="A34" s="15" t="s">
        <v>127</v>
      </c>
      <c r="B34" s="180" t="s">
        <v>225</v>
      </c>
      <c r="C34" s="17" t="s">
        <v>83</v>
      </c>
      <c r="D34" s="11">
        <v>1</v>
      </c>
      <c r="E34" s="118"/>
      <c r="F34" s="202"/>
      <c r="G34" s="109">
        <f>+D34*E34</f>
        <v>0</v>
      </c>
    </row>
    <row r="35" spans="1:8">
      <c r="A35" s="15"/>
      <c r="B35" s="16"/>
      <c r="C35" s="17"/>
      <c r="D35" s="18"/>
      <c r="E35" s="19"/>
      <c r="F35" s="19"/>
      <c r="G35" s="19"/>
    </row>
    <row r="36" spans="1:8" ht="38.25">
      <c r="A36" s="15" t="s">
        <v>128</v>
      </c>
      <c r="B36" s="180" t="s">
        <v>226</v>
      </c>
      <c r="C36" s="10" t="s">
        <v>16</v>
      </c>
      <c r="D36" s="11">
        <v>10</v>
      </c>
      <c r="E36" s="118"/>
      <c r="F36" s="202"/>
      <c r="G36" s="109">
        <f>+D36*E36</f>
        <v>0</v>
      </c>
    </row>
    <row r="37" spans="1:8">
      <c r="A37" s="15"/>
      <c r="B37" s="16"/>
      <c r="C37" s="17"/>
      <c r="D37" s="18"/>
      <c r="E37" s="20"/>
      <c r="F37" s="20"/>
      <c r="G37" s="19"/>
    </row>
    <row r="38" spans="1:8" s="178" customFormat="1" ht="51">
      <c r="A38" s="15" t="s">
        <v>131</v>
      </c>
      <c r="B38" s="16" t="s">
        <v>406</v>
      </c>
      <c r="C38" s="66" t="s">
        <v>16</v>
      </c>
      <c r="D38" s="179">
        <v>1</v>
      </c>
      <c r="E38" s="118"/>
      <c r="F38" s="202"/>
      <c r="G38" s="109">
        <f>+D38*E38</f>
        <v>0</v>
      </c>
      <c r="H38" s="350"/>
    </row>
    <row r="39" spans="1:8" s="29" customFormat="1">
      <c r="A39" s="15"/>
      <c r="B39" s="30"/>
      <c r="C39" s="26"/>
      <c r="D39" s="27"/>
      <c r="E39" s="19"/>
      <c r="F39" s="19"/>
      <c r="G39" s="19"/>
      <c r="H39" s="351"/>
    </row>
    <row r="40" spans="1:8" s="29" customFormat="1" ht="13.5" thickBot="1">
      <c r="A40" s="154"/>
      <c r="B40" s="155" t="s">
        <v>19</v>
      </c>
      <c r="C40" s="157"/>
      <c r="D40" s="156"/>
      <c r="E40" s="158"/>
      <c r="F40" s="158"/>
      <c r="G40" s="122">
        <f>SUM(G34:G39)</f>
        <v>0</v>
      </c>
      <c r="H40" s="351"/>
    </row>
    <row r="41" spans="1:8" s="29" customFormat="1" ht="13.5" thickTop="1">
      <c r="A41" s="32"/>
      <c r="B41" s="23"/>
      <c r="C41" s="33"/>
      <c r="D41" s="34"/>
      <c r="E41" s="35"/>
      <c r="F41" s="35"/>
      <c r="G41" s="36"/>
      <c r="H41" s="351"/>
    </row>
    <row r="42" spans="1:8" s="29" customFormat="1">
      <c r="A42" s="32"/>
      <c r="B42" s="23"/>
      <c r="C42" s="33"/>
      <c r="D42" s="34"/>
      <c r="E42" s="35"/>
      <c r="F42" s="35"/>
      <c r="G42" s="19"/>
      <c r="H42" s="351"/>
    </row>
    <row r="43" spans="1:8" s="29" customFormat="1">
      <c r="A43" s="32" t="s">
        <v>5</v>
      </c>
      <c r="B43" s="57" t="s">
        <v>6</v>
      </c>
      <c r="C43" s="33"/>
      <c r="D43" s="34"/>
      <c r="E43" s="19"/>
      <c r="F43" s="19"/>
      <c r="G43" s="19"/>
      <c r="H43" s="351"/>
    </row>
    <row r="44" spans="1:8" s="29" customFormat="1">
      <c r="A44" s="32"/>
      <c r="B44" s="23"/>
      <c r="C44" s="33"/>
      <c r="D44" s="34"/>
      <c r="E44" s="19"/>
      <c r="F44" s="19"/>
      <c r="G44" s="19"/>
      <c r="H44" s="351"/>
    </row>
    <row r="45" spans="1:8" s="29" customFormat="1">
      <c r="A45" s="173" t="s">
        <v>28</v>
      </c>
      <c r="B45" s="14" t="s">
        <v>29</v>
      </c>
      <c r="C45" s="174" t="s">
        <v>30</v>
      </c>
      <c r="D45" s="175" t="s">
        <v>31</v>
      </c>
      <c r="E45" s="176" t="s">
        <v>32</v>
      </c>
      <c r="F45" s="176"/>
      <c r="G45" s="177" t="s">
        <v>33</v>
      </c>
      <c r="H45" s="351"/>
    </row>
    <row r="46" spans="1:8" s="29" customFormat="1">
      <c r="A46" s="32"/>
      <c r="B46" s="23"/>
      <c r="C46" s="33"/>
      <c r="D46" s="34"/>
      <c r="E46" s="19"/>
      <c r="F46" s="19"/>
      <c r="G46" s="19"/>
      <c r="H46" s="351"/>
    </row>
    <row r="47" spans="1:8" s="29" customFormat="1">
      <c r="A47" s="15" t="s">
        <v>87</v>
      </c>
      <c r="B47" s="16" t="s">
        <v>227</v>
      </c>
      <c r="C47" s="10" t="s">
        <v>20</v>
      </c>
      <c r="D47" s="37">
        <v>173</v>
      </c>
      <c r="E47" s="118"/>
      <c r="F47" s="202"/>
      <c r="G47" s="109">
        <f>+D47*E47</f>
        <v>0</v>
      </c>
      <c r="H47" s="351"/>
    </row>
    <row r="48" spans="1:8" s="29" customFormat="1">
      <c r="A48" s="32"/>
      <c r="B48" s="38"/>
      <c r="C48" s="33"/>
      <c r="D48" s="34"/>
      <c r="E48" s="19"/>
      <c r="F48" s="19"/>
      <c r="G48" s="19"/>
      <c r="H48" s="351"/>
    </row>
    <row r="49" spans="1:8" s="29" customFormat="1" ht="38.25">
      <c r="A49" s="15" t="s">
        <v>88</v>
      </c>
      <c r="B49" s="16" t="s">
        <v>228</v>
      </c>
      <c r="C49" s="17" t="s">
        <v>18</v>
      </c>
      <c r="D49" s="18">
        <v>125</v>
      </c>
      <c r="E49" s="119"/>
      <c r="F49" s="205"/>
      <c r="G49" s="78">
        <f>+D49*E49</f>
        <v>0</v>
      </c>
      <c r="H49" s="351"/>
    </row>
    <row r="50" spans="1:8" s="29" customFormat="1">
      <c r="A50" s="15"/>
      <c r="B50" s="40" t="s">
        <v>45</v>
      </c>
      <c r="C50" s="17" t="s">
        <v>18</v>
      </c>
      <c r="D50" s="37">
        <f>SUM(D49*50%)</f>
        <v>62.5</v>
      </c>
      <c r="E50" s="203"/>
      <c r="F50" s="202"/>
      <c r="G50" s="109">
        <f t="shared" ref="G50:G52" si="0">+D50*E50</f>
        <v>0</v>
      </c>
      <c r="H50" s="351"/>
    </row>
    <row r="51" spans="1:8" s="29" customFormat="1">
      <c r="A51" s="15"/>
      <c r="B51" s="40" t="s">
        <v>212</v>
      </c>
      <c r="C51" s="17" t="s">
        <v>18</v>
      </c>
      <c r="D51" s="37">
        <f>SUM(D49*20%)</f>
        <v>25</v>
      </c>
      <c r="E51" s="203"/>
      <c r="F51" s="202"/>
      <c r="G51" s="109">
        <f t="shared" si="0"/>
        <v>0</v>
      </c>
      <c r="H51" s="351"/>
    </row>
    <row r="52" spans="1:8" s="29" customFormat="1">
      <c r="A52" s="15"/>
      <c r="B52" s="40" t="s">
        <v>437</v>
      </c>
      <c r="C52" s="17" t="s">
        <v>18</v>
      </c>
      <c r="D52" s="37">
        <f>SUM(D49*30%)</f>
        <v>37.5</v>
      </c>
      <c r="E52" s="203"/>
      <c r="F52" s="202"/>
      <c r="G52" s="109">
        <f t="shared" si="0"/>
        <v>0</v>
      </c>
      <c r="H52" s="351"/>
    </row>
    <row r="53" spans="1:8" s="29" customFormat="1">
      <c r="A53" s="32"/>
      <c r="B53" s="41"/>
      <c r="C53" s="10"/>
      <c r="D53" s="42"/>
      <c r="E53" s="19"/>
      <c r="F53" s="19"/>
      <c r="G53" s="19"/>
      <c r="H53" s="351"/>
    </row>
    <row r="54" spans="1:8" s="29" customFormat="1" ht="51">
      <c r="A54" s="15" t="s">
        <v>89</v>
      </c>
      <c r="B54" s="16" t="s">
        <v>229</v>
      </c>
      <c r="C54" s="17" t="s">
        <v>18</v>
      </c>
      <c r="D54" s="18">
        <v>25</v>
      </c>
      <c r="E54" s="19"/>
      <c r="F54" s="19"/>
      <c r="G54" s="19"/>
      <c r="H54" s="351"/>
    </row>
    <row r="55" spans="1:8" s="29" customFormat="1">
      <c r="A55" s="16"/>
      <c r="B55" s="40" t="s">
        <v>436</v>
      </c>
      <c r="C55" s="17" t="s">
        <v>18</v>
      </c>
      <c r="D55" s="37">
        <f>SUM(D54*40%)</f>
        <v>10</v>
      </c>
      <c r="E55" s="203"/>
      <c r="F55" s="202"/>
      <c r="G55" s="109">
        <f t="shared" ref="G55:G57" si="1">+D55*E55</f>
        <v>0</v>
      </c>
      <c r="H55" s="351"/>
    </row>
    <row r="56" spans="1:8" s="29" customFormat="1">
      <c r="A56" s="16"/>
      <c r="B56" s="40" t="s">
        <v>43</v>
      </c>
      <c r="C56" s="17" t="s">
        <v>18</v>
      </c>
      <c r="D56" s="37">
        <f>SUM(D54*30%)</f>
        <v>7.5</v>
      </c>
      <c r="E56" s="203"/>
      <c r="F56" s="202"/>
      <c r="G56" s="109">
        <f t="shared" si="1"/>
        <v>0</v>
      </c>
      <c r="H56" s="351"/>
    </row>
    <row r="57" spans="1:8" s="29" customFormat="1">
      <c r="A57" s="16"/>
      <c r="B57" s="40" t="s">
        <v>437</v>
      </c>
      <c r="C57" s="17" t="s">
        <v>18</v>
      </c>
      <c r="D57" s="37">
        <f>SUM(D54*30%)</f>
        <v>7.5</v>
      </c>
      <c r="E57" s="203"/>
      <c r="F57" s="202"/>
      <c r="G57" s="109">
        <f t="shared" si="1"/>
        <v>0</v>
      </c>
      <c r="H57" s="351"/>
    </row>
    <row r="58" spans="1:8" s="29" customFormat="1">
      <c r="A58" s="16"/>
      <c r="B58" s="40"/>
      <c r="C58" s="17"/>
      <c r="D58" s="37"/>
      <c r="E58" s="205"/>
      <c r="F58" s="202"/>
      <c r="G58" s="78"/>
      <c r="H58" s="351"/>
    </row>
    <row r="59" spans="1:8" s="29" customFormat="1">
      <c r="A59" s="15" t="s">
        <v>90</v>
      </c>
      <c r="B59" s="22" t="s">
        <v>230</v>
      </c>
      <c r="C59" s="17" t="s">
        <v>20</v>
      </c>
      <c r="D59" s="18">
        <v>98</v>
      </c>
      <c r="E59" s="118"/>
      <c r="F59" s="202"/>
      <c r="G59" s="109">
        <f>+D59*E59</f>
        <v>0</v>
      </c>
      <c r="H59" s="351"/>
    </row>
    <row r="60" spans="1:8" s="29" customFormat="1">
      <c r="B60" s="23"/>
      <c r="C60" s="33"/>
      <c r="D60" s="34"/>
      <c r="E60" s="19"/>
      <c r="F60" s="19"/>
      <c r="G60" s="19"/>
      <c r="H60" s="351"/>
    </row>
    <row r="61" spans="1:8" s="29" customFormat="1" ht="25.5">
      <c r="A61" s="15" t="s">
        <v>91</v>
      </c>
      <c r="B61" s="22" t="s">
        <v>231</v>
      </c>
      <c r="C61" s="17" t="s">
        <v>20</v>
      </c>
      <c r="D61" s="18">
        <v>15</v>
      </c>
      <c r="E61" s="118"/>
      <c r="F61" s="202"/>
      <c r="G61" s="109">
        <f>+D61*E61</f>
        <v>0</v>
      </c>
      <c r="H61" s="351"/>
    </row>
    <row r="62" spans="1:8" s="29" customFormat="1">
      <c r="B62" s="22"/>
      <c r="C62" s="17"/>
      <c r="D62" s="18"/>
      <c r="E62" s="119"/>
      <c r="F62" s="202"/>
      <c r="G62" s="78"/>
      <c r="H62" s="351"/>
    </row>
    <row r="63" spans="1:8" s="29" customFormat="1" ht="38.25">
      <c r="A63" s="15" t="s">
        <v>135</v>
      </c>
      <c r="B63" s="22" t="s">
        <v>232</v>
      </c>
      <c r="C63" s="17" t="s">
        <v>18</v>
      </c>
      <c r="D63" s="18">
        <v>16</v>
      </c>
      <c r="E63" s="118"/>
      <c r="F63" s="202"/>
      <c r="G63" s="109">
        <f>+D63*E63</f>
        <v>0</v>
      </c>
      <c r="H63" s="351"/>
    </row>
    <row r="64" spans="1:8" s="29" customFormat="1">
      <c r="B64" s="23"/>
      <c r="C64" s="33"/>
      <c r="D64" s="34"/>
      <c r="E64" s="19"/>
      <c r="F64" s="19"/>
      <c r="G64" s="19"/>
      <c r="H64" s="351"/>
    </row>
    <row r="65" spans="1:8" s="29" customFormat="1" ht="38.25">
      <c r="A65" s="15" t="s">
        <v>136</v>
      </c>
      <c r="B65" s="22" t="s">
        <v>233</v>
      </c>
      <c r="C65" s="17" t="s">
        <v>18</v>
      </c>
      <c r="D65" s="18">
        <v>5</v>
      </c>
      <c r="E65" s="118"/>
      <c r="F65" s="202"/>
      <c r="G65" s="109">
        <f>+D65*E65</f>
        <v>0</v>
      </c>
      <c r="H65" s="351"/>
    </row>
    <row r="66" spans="1:8" s="29" customFormat="1">
      <c r="B66" s="23"/>
      <c r="C66" s="33"/>
      <c r="D66" s="34"/>
      <c r="E66" s="19"/>
      <c r="F66" s="19"/>
      <c r="G66" s="19"/>
      <c r="H66" s="351"/>
    </row>
    <row r="67" spans="1:8" s="43" customFormat="1" ht="38.25">
      <c r="A67" s="15" t="s">
        <v>137</v>
      </c>
      <c r="B67" s="22" t="s">
        <v>234</v>
      </c>
      <c r="C67" s="17" t="s">
        <v>18</v>
      </c>
      <c r="D67" s="18">
        <v>109</v>
      </c>
      <c r="E67" s="118"/>
      <c r="F67" s="202"/>
      <c r="G67" s="109">
        <f>+D67*E67</f>
        <v>0</v>
      </c>
      <c r="H67" s="301"/>
    </row>
    <row r="68" spans="1:8" s="43" customFormat="1">
      <c r="A68" s="15"/>
      <c r="B68" s="22"/>
      <c r="C68" s="17"/>
      <c r="D68" s="18"/>
      <c r="E68" s="119"/>
      <c r="F68" s="202"/>
      <c r="G68" s="78"/>
      <c r="H68" s="301"/>
    </row>
    <row r="69" spans="1:8" s="43" customFormat="1" ht="89.25">
      <c r="A69" s="15" t="s">
        <v>138</v>
      </c>
      <c r="B69" s="22" t="s">
        <v>235</v>
      </c>
      <c r="C69" s="17" t="s">
        <v>18</v>
      </c>
      <c r="D69" s="18">
        <v>19</v>
      </c>
      <c r="E69" s="118"/>
      <c r="F69" s="202"/>
      <c r="G69" s="109">
        <f>+D69*E69</f>
        <v>0</v>
      </c>
      <c r="H69" s="301"/>
    </row>
    <row r="70" spans="1:8" s="43" customFormat="1">
      <c r="A70" s="15"/>
      <c r="B70" s="22"/>
      <c r="C70" s="17"/>
      <c r="D70" s="18"/>
      <c r="E70" s="119"/>
      <c r="F70" s="202"/>
      <c r="G70" s="78"/>
      <c r="H70" s="301"/>
    </row>
    <row r="71" spans="1:8" s="43" customFormat="1" ht="51">
      <c r="A71" s="15" t="s">
        <v>139</v>
      </c>
      <c r="B71" s="22" t="s">
        <v>236</v>
      </c>
      <c r="C71" s="17" t="s">
        <v>20</v>
      </c>
      <c r="D71" s="18">
        <v>18</v>
      </c>
      <c r="E71" s="118"/>
      <c r="F71" s="202"/>
      <c r="G71" s="109">
        <f>+D71*E71</f>
        <v>0</v>
      </c>
      <c r="H71" s="301"/>
    </row>
    <row r="72" spans="1:8" s="43" customFormat="1">
      <c r="A72" s="15"/>
      <c r="B72" s="22"/>
      <c r="C72" s="17"/>
      <c r="D72" s="18"/>
      <c r="E72" s="119"/>
      <c r="F72" s="202"/>
      <c r="G72" s="78"/>
      <c r="H72" s="301"/>
    </row>
    <row r="73" spans="1:8" s="43" customFormat="1" ht="25.5">
      <c r="A73" s="15" t="s">
        <v>140</v>
      </c>
      <c r="B73" s="22" t="s">
        <v>237</v>
      </c>
      <c r="C73" s="17" t="s">
        <v>20</v>
      </c>
      <c r="D73" s="18">
        <v>95</v>
      </c>
      <c r="E73" s="118"/>
      <c r="F73" s="202"/>
      <c r="G73" s="109">
        <f>+D73*E73</f>
        <v>0</v>
      </c>
      <c r="H73" s="301"/>
    </row>
    <row r="74" spans="1:8" s="43" customFormat="1">
      <c r="A74" s="15"/>
      <c r="B74" s="22"/>
      <c r="C74" s="17"/>
      <c r="D74" s="18"/>
      <c r="E74" s="119"/>
      <c r="F74" s="202"/>
      <c r="G74" s="78"/>
      <c r="H74" s="301"/>
    </row>
    <row r="75" spans="1:8" s="43" customFormat="1" ht="25.5">
      <c r="A75" s="15" t="s">
        <v>141</v>
      </c>
      <c r="B75" s="22" t="s">
        <v>57</v>
      </c>
      <c r="C75" s="17" t="s">
        <v>18</v>
      </c>
      <c r="D75" s="18">
        <v>155</v>
      </c>
      <c r="E75" s="118"/>
      <c r="F75" s="202"/>
      <c r="G75" s="109">
        <f>+D75*E75</f>
        <v>0</v>
      </c>
      <c r="H75" s="301"/>
    </row>
    <row r="76" spans="1:8" s="43" customFormat="1" ht="15.6" customHeight="1">
      <c r="A76" s="15"/>
      <c r="B76" s="22"/>
      <c r="C76" s="17"/>
      <c r="D76" s="18"/>
      <c r="E76" s="119"/>
      <c r="F76" s="202"/>
      <c r="G76" s="78"/>
      <c r="H76" s="301"/>
    </row>
    <row r="77" spans="1:8" ht="15.6" customHeight="1" thickBot="1">
      <c r="A77" s="154"/>
      <c r="B77" s="155" t="s">
        <v>22</v>
      </c>
      <c r="C77" s="157"/>
      <c r="D77" s="156"/>
      <c r="E77" s="158"/>
      <c r="F77" s="158"/>
      <c r="G77" s="122">
        <f>SUM(G47:G76)</f>
        <v>0</v>
      </c>
    </row>
    <row r="78" spans="1:8" ht="15.6" customHeight="1" thickTop="1">
      <c r="A78" s="136"/>
      <c r="B78" s="1"/>
      <c r="C78" s="133"/>
      <c r="D78" s="238"/>
      <c r="E78" s="28"/>
      <c r="F78" s="28"/>
      <c r="G78" s="315"/>
    </row>
    <row r="79" spans="1:8" ht="15.6" customHeight="1">
      <c r="A79" s="48"/>
      <c r="B79" s="52"/>
      <c r="C79" s="51"/>
      <c r="D79" s="53"/>
      <c r="E79" s="50"/>
      <c r="F79" s="50"/>
      <c r="G79" s="50"/>
    </row>
    <row r="80" spans="1:8" ht="15.6" customHeight="1">
      <c r="A80" s="32" t="s">
        <v>7</v>
      </c>
      <c r="B80" s="57" t="s">
        <v>2</v>
      </c>
      <c r="C80" s="147"/>
      <c r="D80" s="146"/>
      <c r="E80" s="50"/>
      <c r="F80" s="50"/>
      <c r="G80" s="50"/>
    </row>
    <row r="81" spans="1:8" ht="15.6" customHeight="1">
      <c r="A81" s="144"/>
      <c r="B81" s="145"/>
      <c r="C81" s="147"/>
      <c r="D81" s="146"/>
      <c r="E81" s="50"/>
      <c r="F81" s="50"/>
      <c r="G81" s="50"/>
    </row>
    <row r="82" spans="1:8" ht="15.6" customHeight="1">
      <c r="A82" s="173" t="s">
        <v>28</v>
      </c>
      <c r="B82" s="14" t="s">
        <v>29</v>
      </c>
      <c r="C82" s="174" t="s">
        <v>30</v>
      </c>
      <c r="D82" s="175" t="s">
        <v>31</v>
      </c>
      <c r="E82" s="176" t="s">
        <v>32</v>
      </c>
      <c r="F82" s="176"/>
      <c r="G82" s="177" t="s">
        <v>33</v>
      </c>
    </row>
    <row r="83" spans="1:8" ht="15.6" customHeight="1">
      <c r="A83" s="144"/>
      <c r="B83" s="145"/>
      <c r="C83" s="147"/>
      <c r="D83" s="146"/>
      <c r="E83" s="50"/>
      <c r="F83" s="50"/>
      <c r="G83" s="50"/>
    </row>
    <row r="84" spans="1:8" s="29" customFormat="1" ht="25.5">
      <c r="A84" s="15" t="s">
        <v>147</v>
      </c>
      <c r="B84" s="16" t="s">
        <v>238</v>
      </c>
      <c r="C84" s="54" t="s">
        <v>58</v>
      </c>
      <c r="D84" s="37">
        <v>1</v>
      </c>
      <c r="E84" s="118"/>
      <c r="F84" s="202"/>
      <c r="G84" s="109">
        <f>+D84*E84</f>
        <v>0</v>
      </c>
      <c r="H84" s="351"/>
    </row>
    <row r="85" spans="1:8" ht="15.6" customHeight="1">
      <c r="A85" s="144"/>
      <c r="B85" s="145"/>
      <c r="C85" s="147"/>
      <c r="D85" s="146"/>
      <c r="E85" s="50"/>
      <c r="F85" s="50"/>
      <c r="G85" s="50"/>
    </row>
    <row r="86" spans="1:8" s="29" customFormat="1" ht="38.25">
      <c r="A86" s="15" t="s">
        <v>148</v>
      </c>
      <c r="B86" s="16" t="s">
        <v>239</v>
      </c>
      <c r="C86" s="10" t="s">
        <v>18</v>
      </c>
      <c r="D86" s="37">
        <v>3.5</v>
      </c>
      <c r="E86" s="118"/>
      <c r="F86" s="202"/>
      <c r="G86" s="109">
        <f>SUM(E86*D86)</f>
        <v>0</v>
      </c>
      <c r="H86" s="351"/>
    </row>
    <row r="87" spans="1:8" s="29" customFormat="1" ht="15.6" customHeight="1">
      <c r="A87" s="15"/>
      <c r="B87" s="16"/>
      <c r="C87" s="10"/>
      <c r="D87" s="37"/>
      <c r="E87" s="50"/>
      <c r="F87" s="50"/>
      <c r="G87" s="19"/>
      <c r="H87" s="351"/>
    </row>
    <row r="88" spans="1:8" s="29" customFormat="1" ht="33.75" customHeight="1">
      <c r="A88" s="15" t="s">
        <v>149</v>
      </c>
      <c r="B88" s="16" t="s">
        <v>240</v>
      </c>
      <c r="C88" s="10" t="s">
        <v>17</v>
      </c>
      <c r="D88" s="37">
        <v>56.8</v>
      </c>
      <c r="E88" s="118"/>
      <c r="F88" s="202"/>
      <c r="G88" s="109">
        <f t="shared" ref="G88:G90" si="2">SUM(E88*D88)</f>
        <v>0</v>
      </c>
      <c r="H88" s="351"/>
    </row>
    <row r="89" spans="1:8" s="29" customFormat="1" ht="15.6" customHeight="1">
      <c r="A89" s="15"/>
      <c r="B89" s="16"/>
      <c r="C89" s="10"/>
      <c r="D89" s="37"/>
      <c r="E89" s="119"/>
      <c r="F89" s="202"/>
      <c r="G89" s="119"/>
      <c r="H89" s="351"/>
    </row>
    <row r="90" spans="1:8" s="29" customFormat="1" ht="33.75" customHeight="1">
      <c r="A90" s="15" t="s">
        <v>150</v>
      </c>
      <c r="B90" s="16" t="s">
        <v>241</v>
      </c>
      <c r="C90" s="10" t="s">
        <v>18</v>
      </c>
      <c r="D90" s="37">
        <v>2</v>
      </c>
      <c r="E90" s="118"/>
      <c r="F90" s="202"/>
      <c r="G90" s="109">
        <f t="shared" si="2"/>
        <v>0</v>
      </c>
      <c r="H90" s="351"/>
    </row>
    <row r="91" spans="1:8" s="29" customFormat="1" ht="15" customHeight="1">
      <c r="A91" s="15"/>
      <c r="B91" s="16"/>
      <c r="C91" s="10"/>
      <c r="D91" s="37"/>
      <c r="E91" s="119"/>
      <c r="F91" s="202"/>
      <c r="G91" s="78"/>
      <c r="H91" s="351"/>
    </row>
    <row r="92" spans="1:8" s="29" customFormat="1" ht="33.75" customHeight="1">
      <c r="A92" s="15" t="s">
        <v>151</v>
      </c>
      <c r="B92" s="16" t="s">
        <v>242</v>
      </c>
      <c r="C92" s="10" t="s">
        <v>23</v>
      </c>
      <c r="D92" s="37">
        <v>121</v>
      </c>
      <c r="E92" s="118"/>
      <c r="F92" s="202"/>
      <c r="G92" s="109">
        <f t="shared" ref="G92" si="3">SUM(E92*D92)</f>
        <v>0</v>
      </c>
      <c r="H92" s="351"/>
    </row>
    <row r="93" spans="1:8" s="29" customFormat="1" ht="15.75" customHeight="1">
      <c r="A93" s="15"/>
      <c r="B93" s="16"/>
      <c r="C93" s="10"/>
      <c r="D93" s="37"/>
      <c r="E93" s="119"/>
      <c r="F93" s="202"/>
      <c r="G93" s="78"/>
      <c r="H93" s="351"/>
    </row>
    <row r="94" spans="1:8" s="29" customFormat="1" ht="33.75" customHeight="1">
      <c r="A94" s="15" t="s">
        <v>152</v>
      </c>
      <c r="B94" s="16" t="s">
        <v>243</v>
      </c>
      <c r="C94" s="10" t="s">
        <v>23</v>
      </c>
      <c r="D94" s="37">
        <v>89</v>
      </c>
      <c r="E94" s="118"/>
      <c r="F94" s="202"/>
      <c r="G94" s="109">
        <f t="shared" ref="G94" si="4">SUM(E94*D94)</f>
        <v>0</v>
      </c>
      <c r="H94" s="351"/>
    </row>
    <row r="95" spans="1:8" s="29" customFormat="1" ht="15.6" customHeight="1">
      <c r="A95" s="15"/>
      <c r="B95" s="16"/>
      <c r="C95" s="10"/>
      <c r="D95" s="37"/>
      <c r="E95" s="119"/>
      <c r="F95" s="202"/>
      <c r="G95" s="78"/>
      <c r="H95" s="351"/>
    </row>
    <row r="96" spans="1:8" s="29" customFormat="1" ht="33.75" customHeight="1">
      <c r="A96" s="15" t="s">
        <v>179</v>
      </c>
      <c r="B96" s="16" t="s">
        <v>244</v>
      </c>
      <c r="C96" s="10" t="s">
        <v>23</v>
      </c>
      <c r="D96" s="37">
        <v>150</v>
      </c>
      <c r="E96" s="118"/>
      <c r="F96" s="202"/>
      <c r="G96" s="109">
        <f t="shared" ref="G96" si="5">SUM(E96*D96)</f>
        <v>0</v>
      </c>
      <c r="H96" s="351"/>
    </row>
    <row r="97" spans="1:8" s="29" customFormat="1" ht="15.6" customHeight="1">
      <c r="A97" s="32"/>
      <c r="B97" s="55"/>
      <c r="C97" s="10"/>
      <c r="D97" s="37"/>
      <c r="E97" s="50"/>
      <c r="F97" s="50"/>
      <c r="G97" s="19"/>
      <c r="H97" s="351"/>
    </row>
    <row r="98" spans="1:8" s="29" customFormat="1" ht="51">
      <c r="A98" s="15" t="s">
        <v>180</v>
      </c>
      <c r="B98" s="56" t="s">
        <v>412</v>
      </c>
      <c r="C98" s="54" t="s">
        <v>16</v>
      </c>
      <c r="D98" s="37">
        <v>1</v>
      </c>
      <c r="E98" s="118"/>
      <c r="F98" s="202"/>
      <c r="G98" s="109">
        <f t="shared" ref="G98" si="6">+D98*E98</f>
        <v>0</v>
      </c>
      <c r="H98" s="351"/>
    </row>
    <row r="99" spans="1:8" s="29" customFormat="1" ht="15.6" customHeight="1">
      <c r="A99" s="15"/>
      <c r="B99" s="56"/>
      <c r="C99" s="54"/>
      <c r="D99" s="37"/>
      <c r="E99" s="119"/>
      <c r="F99" s="202"/>
      <c r="G99" s="78"/>
      <c r="H99" s="351"/>
    </row>
    <row r="100" spans="1:8" s="29" customFormat="1" ht="27" customHeight="1">
      <c r="A100" s="15"/>
      <c r="B100" s="16" t="s">
        <v>413</v>
      </c>
      <c r="C100" s="54"/>
      <c r="D100" s="37"/>
      <c r="E100" s="119"/>
      <c r="F100" s="202"/>
      <c r="G100" s="78"/>
      <c r="H100" s="351"/>
    </row>
    <row r="101" spans="1:8" s="29" customFormat="1">
      <c r="A101" s="32"/>
      <c r="B101" s="55"/>
      <c r="C101" s="10"/>
      <c r="D101" s="37"/>
      <c r="E101" s="50"/>
      <c r="F101" s="50"/>
      <c r="G101" s="19"/>
      <c r="H101" s="351"/>
    </row>
    <row r="102" spans="1:8" ht="13.5" thickBot="1">
      <c r="A102" s="154"/>
      <c r="B102" s="155" t="s">
        <v>59</v>
      </c>
      <c r="C102" s="157"/>
      <c r="D102" s="156"/>
      <c r="E102" s="158"/>
      <c r="F102" s="158"/>
      <c r="G102" s="122">
        <f>SUM(G84:G101)</f>
        <v>0</v>
      </c>
    </row>
    <row r="103" spans="1:8" ht="13.5" thickTop="1">
      <c r="A103" s="144"/>
      <c r="B103" s="145"/>
      <c r="C103" s="147"/>
      <c r="D103" s="146"/>
      <c r="E103" s="50"/>
      <c r="F103" s="50"/>
      <c r="G103" s="50"/>
    </row>
    <row r="104" spans="1:8">
      <c r="A104" s="144"/>
      <c r="B104" s="145"/>
      <c r="C104" s="147"/>
      <c r="D104" s="146"/>
      <c r="E104" s="50"/>
      <c r="F104" s="50"/>
      <c r="G104" s="50"/>
    </row>
    <row r="105" spans="1:8" s="29" customFormat="1">
      <c r="A105" s="32" t="s">
        <v>8</v>
      </c>
      <c r="B105" s="57" t="s">
        <v>251</v>
      </c>
      <c r="C105" s="102"/>
      <c r="D105" s="34"/>
      <c r="E105" s="19"/>
      <c r="F105" s="19"/>
      <c r="G105" s="19"/>
      <c r="H105" s="351"/>
    </row>
    <row r="106" spans="1:8" s="29" customFormat="1">
      <c r="A106" s="32"/>
      <c r="B106" s="239"/>
      <c r="C106" s="102"/>
      <c r="D106" s="34"/>
      <c r="E106" s="19"/>
      <c r="F106" s="19"/>
      <c r="G106" s="19"/>
      <c r="H106" s="351"/>
    </row>
    <row r="107" spans="1:8" s="29" customFormat="1">
      <c r="A107" s="173" t="s">
        <v>28</v>
      </c>
      <c r="B107" s="14" t="s">
        <v>29</v>
      </c>
      <c r="C107" s="174" t="s">
        <v>30</v>
      </c>
      <c r="D107" s="175" t="s">
        <v>31</v>
      </c>
      <c r="E107" s="176"/>
      <c r="F107" s="176"/>
      <c r="G107" s="177" t="s">
        <v>33</v>
      </c>
      <c r="H107" s="351"/>
    </row>
    <row r="108" spans="1:8" s="29" customFormat="1">
      <c r="A108" s="15"/>
      <c r="B108" s="57"/>
      <c r="C108" s="17"/>
      <c r="D108" s="18"/>
      <c r="E108" s="19"/>
      <c r="F108" s="19"/>
      <c r="G108" s="19"/>
      <c r="H108" s="351"/>
    </row>
    <row r="109" spans="1:8" s="29" customFormat="1" ht="51">
      <c r="A109" s="15" t="s">
        <v>153</v>
      </c>
      <c r="B109" s="22" t="s">
        <v>245</v>
      </c>
      <c r="C109" s="49"/>
      <c r="D109" s="42"/>
      <c r="E109" s="19"/>
      <c r="F109" s="19"/>
      <c r="G109" s="19"/>
      <c r="H109" s="351"/>
    </row>
    <row r="110" spans="1:8" s="29" customFormat="1" ht="15.6" customHeight="1">
      <c r="A110" s="48"/>
      <c r="B110" s="22" t="s">
        <v>181</v>
      </c>
      <c r="C110" s="17" t="s">
        <v>17</v>
      </c>
      <c r="D110" s="58">
        <v>12</v>
      </c>
      <c r="E110" s="118"/>
      <c r="F110" s="202"/>
      <c r="G110" s="109">
        <f t="shared" ref="G110:G115" si="7">+D110*E110</f>
        <v>0</v>
      </c>
      <c r="H110" s="351"/>
    </row>
    <row r="111" spans="1:8" s="29" customFormat="1" ht="15.6" customHeight="1">
      <c r="A111" s="48"/>
      <c r="B111" s="22" t="s">
        <v>61</v>
      </c>
      <c r="C111" s="17" t="s">
        <v>17</v>
      </c>
      <c r="D111" s="58">
        <v>12</v>
      </c>
      <c r="E111" s="118"/>
      <c r="F111" s="202"/>
      <c r="G111" s="109">
        <f t="shared" si="7"/>
        <v>0</v>
      </c>
      <c r="H111" s="351"/>
    </row>
    <row r="112" spans="1:8" ht="15.6" customHeight="1">
      <c r="A112" s="15"/>
      <c r="B112" s="22"/>
      <c r="C112" s="49"/>
      <c r="D112" s="42"/>
      <c r="E112" s="19"/>
      <c r="F112" s="19"/>
      <c r="G112" s="19"/>
    </row>
    <row r="113" spans="1:8" ht="38.25">
      <c r="A113" s="15" t="s">
        <v>154</v>
      </c>
      <c r="B113" s="16" t="s">
        <v>246</v>
      </c>
      <c r="C113" s="17"/>
      <c r="D113" s="58"/>
      <c r="E113" s="19"/>
      <c r="F113" s="19"/>
      <c r="G113" s="19"/>
    </row>
    <row r="114" spans="1:8" s="60" customFormat="1" ht="15.6" customHeight="1">
      <c r="A114" s="15"/>
      <c r="B114" s="59" t="s">
        <v>247</v>
      </c>
      <c r="C114" s="17" t="s">
        <v>16</v>
      </c>
      <c r="D114" s="58">
        <v>6</v>
      </c>
      <c r="E114" s="118"/>
      <c r="F114" s="202"/>
      <c r="G114" s="109">
        <f t="shared" si="7"/>
        <v>0</v>
      </c>
      <c r="H114" s="352"/>
    </row>
    <row r="115" spans="1:8" s="60" customFormat="1" ht="15.6" customHeight="1">
      <c r="A115" s="15"/>
      <c r="B115" s="59" t="s">
        <v>248</v>
      </c>
      <c r="C115" s="17" t="s">
        <v>16</v>
      </c>
      <c r="D115" s="58">
        <v>2</v>
      </c>
      <c r="E115" s="118"/>
      <c r="F115" s="202"/>
      <c r="G115" s="109">
        <f t="shared" si="7"/>
        <v>0</v>
      </c>
      <c r="H115" s="352"/>
    </row>
    <row r="116" spans="1:8" s="60" customFormat="1" ht="15.6" customHeight="1">
      <c r="A116" s="15"/>
      <c r="B116" s="59" t="s">
        <v>249</v>
      </c>
      <c r="C116" s="17" t="s">
        <v>16</v>
      </c>
      <c r="D116" s="58">
        <v>5</v>
      </c>
      <c r="E116" s="118"/>
      <c r="F116" s="202"/>
      <c r="G116" s="109">
        <f t="shared" ref="G116" si="8">+D116*E116</f>
        <v>0</v>
      </c>
      <c r="H116" s="352"/>
    </row>
    <row r="117" spans="1:8" s="60" customFormat="1">
      <c r="A117" s="15"/>
      <c r="B117" s="59"/>
      <c r="C117" s="17"/>
      <c r="D117" s="58"/>
      <c r="E117" s="50"/>
      <c r="F117" s="50"/>
      <c r="G117" s="19"/>
      <c r="H117" s="352"/>
    </row>
    <row r="118" spans="1:8" s="60" customFormat="1" ht="102">
      <c r="A118" s="48" t="s">
        <v>155</v>
      </c>
      <c r="B118" s="22" t="s">
        <v>407</v>
      </c>
      <c r="C118" s="17" t="s">
        <v>16</v>
      </c>
      <c r="D118" s="58">
        <v>1</v>
      </c>
      <c r="E118" s="118"/>
      <c r="F118" s="202"/>
      <c r="G118" s="109">
        <f>+D118*E118</f>
        <v>0</v>
      </c>
      <c r="H118" s="352"/>
    </row>
    <row r="119" spans="1:8" s="60" customFormat="1" ht="15.6" customHeight="1">
      <c r="A119" s="48"/>
      <c r="B119" s="22"/>
      <c r="C119" s="17"/>
      <c r="D119" s="58"/>
      <c r="E119" s="119"/>
      <c r="F119" s="202"/>
      <c r="G119" s="78"/>
      <c r="H119" s="352"/>
    </row>
    <row r="120" spans="1:8" s="60" customFormat="1" ht="51">
      <c r="A120" s="48" t="s">
        <v>156</v>
      </c>
      <c r="B120" s="22" t="s">
        <v>250</v>
      </c>
      <c r="C120" s="17" t="s">
        <v>16</v>
      </c>
      <c r="D120" s="58">
        <v>1</v>
      </c>
      <c r="E120" s="118"/>
      <c r="F120" s="202"/>
      <c r="G120" s="109">
        <f t="shared" ref="G120" si="9">+D120*E120</f>
        <v>0</v>
      </c>
      <c r="H120" s="352"/>
    </row>
    <row r="121" spans="1:8" s="60" customFormat="1" ht="15.6" customHeight="1">
      <c r="A121" s="48"/>
      <c r="B121" s="22"/>
      <c r="C121" s="17"/>
      <c r="D121" s="58"/>
      <c r="E121" s="119"/>
      <c r="F121" s="202"/>
      <c r="G121" s="78"/>
      <c r="H121" s="352"/>
    </row>
    <row r="122" spans="1:8" s="60" customFormat="1" ht="51">
      <c r="A122" s="48" t="s">
        <v>157</v>
      </c>
      <c r="B122" s="22" t="s">
        <v>408</v>
      </c>
      <c r="C122" s="17" t="s">
        <v>84</v>
      </c>
      <c r="D122" s="58">
        <v>45</v>
      </c>
      <c r="E122" s="118"/>
      <c r="F122" s="202"/>
      <c r="G122" s="109">
        <f t="shared" ref="G122:G124" si="10">+D122*E122</f>
        <v>0</v>
      </c>
      <c r="H122" s="352"/>
    </row>
    <row r="123" spans="1:8" s="60" customFormat="1" ht="15.6" customHeight="1">
      <c r="A123" s="48"/>
      <c r="B123" s="22"/>
      <c r="C123" s="17"/>
      <c r="D123" s="58"/>
      <c r="E123" s="119"/>
      <c r="F123" s="202"/>
      <c r="G123" s="78"/>
      <c r="H123" s="352"/>
    </row>
    <row r="124" spans="1:8" s="60" customFormat="1" ht="69" customHeight="1">
      <c r="A124" s="48" t="s">
        <v>158</v>
      </c>
      <c r="B124" s="22" t="s">
        <v>253</v>
      </c>
      <c r="C124" s="17" t="s">
        <v>16</v>
      </c>
      <c r="D124" s="58">
        <v>1</v>
      </c>
      <c r="E124" s="118"/>
      <c r="F124" s="202"/>
      <c r="G124" s="109">
        <f t="shared" si="10"/>
        <v>0</v>
      </c>
      <c r="H124" s="352"/>
    </row>
    <row r="125" spans="1:8" ht="15.6" customHeight="1">
      <c r="A125" s="15"/>
      <c r="B125" s="22"/>
      <c r="C125" s="49"/>
      <c r="D125" s="58"/>
      <c r="E125" s="19"/>
      <c r="F125" s="19"/>
      <c r="G125" s="19"/>
    </row>
    <row r="126" spans="1:8" s="60" customFormat="1" ht="25.5">
      <c r="A126" s="48" t="s">
        <v>159</v>
      </c>
      <c r="B126" s="16" t="s">
        <v>182</v>
      </c>
      <c r="C126" s="17" t="s">
        <v>17</v>
      </c>
      <c r="D126" s="58">
        <v>15</v>
      </c>
      <c r="E126" s="118"/>
      <c r="F126" s="202"/>
      <c r="G126" s="109">
        <f>SUM(E126*D126)</f>
        <v>0</v>
      </c>
      <c r="H126" s="352"/>
    </row>
    <row r="127" spans="1:8" s="60" customFormat="1" ht="15.6" customHeight="1">
      <c r="B127" s="16"/>
      <c r="C127" s="17"/>
      <c r="D127" s="58"/>
      <c r="E127" s="19"/>
      <c r="F127" s="19"/>
      <c r="G127" s="19"/>
      <c r="H127" s="352"/>
    </row>
    <row r="128" spans="1:8" ht="38.25">
      <c r="A128" s="48" t="s">
        <v>160</v>
      </c>
      <c r="B128" s="63" t="s">
        <v>70</v>
      </c>
      <c r="C128" s="17" t="s">
        <v>16</v>
      </c>
      <c r="D128" s="58">
        <v>1</v>
      </c>
      <c r="E128" s="118"/>
      <c r="F128" s="202"/>
      <c r="G128" s="109">
        <f>+D128*E128</f>
        <v>0</v>
      </c>
    </row>
    <row r="129" spans="1:8" s="67" customFormat="1" ht="15.6" customHeight="1">
      <c r="A129" s="65"/>
      <c r="B129" s="63"/>
      <c r="C129" s="66"/>
      <c r="D129" s="58"/>
      <c r="E129" s="50"/>
      <c r="F129" s="50"/>
      <c r="G129" s="50"/>
      <c r="H129" s="353"/>
    </row>
    <row r="130" spans="1:8" ht="15.6" customHeight="1" thickBot="1">
      <c r="A130" s="154"/>
      <c r="B130" s="155" t="s">
        <v>252</v>
      </c>
      <c r="C130" s="157"/>
      <c r="D130" s="156"/>
      <c r="E130" s="158"/>
      <c r="F130" s="158"/>
      <c r="G130" s="122">
        <f>SUM(G109:G129)</f>
        <v>0</v>
      </c>
    </row>
    <row r="131" spans="1:8" ht="15.6" customHeight="1" thickTop="1"/>
    <row r="132" spans="1:8" ht="15.6" customHeight="1"/>
    <row r="133" spans="1:8" ht="15.6" customHeight="1">
      <c r="A133" s="32" t="s">
        <v>9</v>
      </c>
      <c r="B133" s="57" t="s">
        <v>254</v>
      </c>
      <c r="D133" s="58"/>
    </row>
    <row r="134" spans="1:8" ht="15.6" customHeight="1">
      <c r="A134" s="32"/>
      <c r="B134" s="57"/>
      <c r="D134" s="58"/>
    </row>
    <row r="135" spans="1:8" ht="15.6" customHeight="1">
      <c r="A135" s="173" t="s">
        <v>28</v>
      </c>
      <c r="B135" s="14" t="s">
        <v>29</v>
      </c>
      <c r="C135" s="174" t="s">
        <v>30</v>
      </c>
      <c r="D135" s="175" t="s">
        <v>31</v>
      </c>
      <c r="E135" s="176"/>
      <c r="F135" s="176"/>
      <c r="G135" s="177" t="s">
        <v>33</v>
      </c>
    </row>
    <row r="136" spans="1:8" ht="15.6" customHeight="1">
      <c r="A136" s="1"/>
      <c r="B136" s="16"/>
      <c r="C136" s="17"/>
      <c r="D136" s="58"/>
      <c r="G136" s="19"/>
    </row>
    <row r="137" spans="1:8" ht="84.75" customHeight="1">
      <c r="A137" s="15" t="s">
        <v>166</v>
      </c>
      <c r="B137" s="9" t="s">
        <v>418</v>
      </c>
      <c r="C137" s="10" t="s">
        <v>16</v>
      </c>
      <c r="D137" s="58">
        <v>1</v>
      </c>
      <c r="E137" s="118"/>
      <c r="F137" s="202"/>
      <c r="G137" s="109">
        <f>SUM(E137)*D137</f>
        <v>0</v>
      </c>
    </row>
    <row r="138" spans="1:8" ht="15.6" customHeight="1">
      <c r="A138" s="15"/>
      <c r="B138" s="16"/>
      <c r="C138" s="17"/>
      <c r="D138" s="58"/>
      <c r="E138" s="119"/>
      <c r="F138" s="202"/>
      <c r="G138" s="78"/>
    </row>
    <row r="139" spans="1:8" ht="30.6" customHeight="1">
      <c r="A139" s="15"/>
      <c r="B139" s="16" t="s">
        <v>413</v>
      </c>
      <c r="C139" s="17"/>
      <c r="D139" s="58"/>
      <c r="E139" s="119"/>
      <c r="F139" s="202"/>
      <c r="G139" s="78"/>
    </row>
    <row r="140" spans="1:8">
      <c r="A140" s="15"/>
      <c r="B140" s="16"/>
      <c r="C140" s="17"/>
      <c r="D140" s="58"/>
      <c r="E140" s="119"/>
      <c r="F140" s="202"/>
      <c r="G140" s="78"/>
    </row>
    <row r="141" spans="1:8" ht="320.45" customHeight="1">
      <c r="A141" s="15" t="s">
        <v>167</v>
      </c>
      <c r="B141" s="9" t="s">
        <v>424</v>
      </c>
      <c r="C141" s="10" t="s">
        <v>16</v>
      </c>
      <c r="D141" s="58">
        <v>1</v>
      </c>
      <c r="E141" s="118"/>
      <c r="F141" s="202"/>
      <c r="G141" s="109">
        <f t="shared" ref="G141" si="11">+D141*E141</f>
        <v>0</v>
      </c>
    </row>
    <row r="142" spans="1:8" ht="21" customHeight="1">
      <c r="A142" s="15"/>
      <c r="D142" s="58"/>
      <c r="E142" s="119"/>
      <c r="F142" s="202"/>
      <c r="G142" s="78"/>
    </row>
    <row r="143" spans="1:8" ht="30" customHeight="1">
      <c r="A143" s="15"/>
      <c r="B143" s="16" t="s">
        <v>413</v>
      </c>
      <c r="D143" s="58"/>
      <c r="E143" s="119"/>
      <c r="F143" s="202"/>
      <c r="G143" s="78"/>
    </row>
    <row r="144" spans="1:8" ht="15.6" customHeight="1">
      <c r="A144" s="1"/>
      <c r="B144" s="70"/>
      <c r="D144" s="58"/>
      <c r="G144" s="19"/>
    </row>
    <row r="145" spans="1:7" ht="94.9" customHeight="1">
      <c r="A145" s="15" t="s">
        <v>168</v>
      </c>
      <c r="B145" s="70" t="s">
        <v>438</v>
      </c>
      <c r="C145" s="10" t="s">
        <v>16</v>
      </c>
      <c r="D145" s="58">
        <v>1</v>
      </c>
      <c r="E145" s="118"/>
      <c r="F145" s="202"/>
      <c r="G145" s="109">
        <f t="shared" ref="G145" si="12">+D145*E145</f>
        <v>0</v>
      </c>
    </row>
    <row r="146" spans="1:7" ht="15.6" customHeight="1">
      <c r="A146" s="1"/>
      <c r="B146" s="70"/>
      <c r="D146" s="58"/>
      <c r="G146" s="19"/>
    </row>
    <row r="147" spans="1:7" ht="97.9" customHeight="1">
      <c r="A147" s="15" t="s">
        <v>169</v>
      </c>
      <c r="B147" s="70" t="s">
        <v>425</v>
      </c>
      <c r="C147" s="10" t="s">
        <v>16</v>
      </c>
      <c r="D147" s="58">
        <v>2</v>
      </c>
      <c r="E147" s="118"/>
      <c r="F147" s="202"/>
      <c r="G147" s="109">
        <f t="shared" ref="G147" si="13">+D147*E147</f>
        <v>0</v>
      </c>
    </row>
    <row r="148" spans="1:7" ht="18" customHeight="1">
      <c r="A148" s="15"/>
      <c r="B148" s="16"/>
      <c r="D148" s="58"/>
      <c r="E148" s="119"/>
      <c r="F148" s="202"/>
      <c r="G148" s="78"/>
    </row>
    <row r="149" spans="1:7" ht="30" customHeight="1">
      <c r="A149" s="15"/>
      <c r="B149" s="16" t="s">
        <v>413</v>
      </c>
      <c r="D149" s="58"/>
      <c r="E149" s="119"/>
      <c r="F149" s="202"/>
      <c r="G149" s="78"/>
    </row>
    <row r="150" spans="1:7" ht="15.6" customHeight="1">
      <c r="A150" s="15"/>
      <c r="B150" s="145"/>
      <c r="D150" s="58"/>
      <c r="E150" s="119"/>
      <c r="F150" s="202"/>
      <c r="G150" s="78"/>
    </row>
    <row r="151" spans="1:7" ht="283.5" customHeight="1">
      <c r="A151" s="15" t="s">
        <v>170</v>
      </c>
      <c r="B151" s="344" t="s">
        <v>419</v>
      </c>
      <c r="C151" s="1"/>
      <c r="D151" s="1"/>
      <c r="E151" s="1"/>
      <c r="F151" s="1"/>
      <c r="G151" s="1"/>
    </row>
    <row r="152" spans="1:7" ht="156.75" customHeight="1">
      <c r="A152" s="15"/>
      <c r="B152" s="345" t="s">
        <v>422</v>
      </c>
      <c r="C152" s="10" t="s">
        <v>409</v>
      </c>
      <c r="D152" s="58">
        <v>1</v>
      </c>
      <c r="E152" s="118"/>
      <c r="F152" s="202"/>
      <c r="G152" s="109">
        <f t="shared" ref="G152" si="14">+D152*E152</f>
        <v>0</v>
      </c>
    </row>
    <row r="153" spans="1:7" ht="15.6" customHeight="1">
      <c r="B153" s="354"/>
    </row>
    <row r="154" spans="1:7" ht="13.5" thickBot="1">
      <c r="A154" s="154"/>
      <c r="B154" s="155" t="s">
        <v>260</v>
      </c>
      <c r="C154" s="157"/>
      <c r="D154" s="156"/>
      <c r="E154" s="158"/>
      <c r="F154" s="158"/>
      <c r="G154" s="122">
        <f>SUM(G136:G153)</f>
        <v>0</v>
      </c>
    </row>
    <row r="155" spans="1:7" ht="15.6" customHeight="1" thickTop="1"/>
    <row r="156" spans="1:7" ht="15.6" customHeight="1">
      <c r="C156" s="69"/>
      <c r="D156" s="68"/>
    </row>
    <row r="157" spans="1:7" ht="15.6" customHeight="1">
      <c r="A157" s="32" t="s">
        <v>255</v>
      </c>
      <c r="B157" s="57" t="s">
        <v>27</v>
      </c>
      <c r="D157" s="58"/>
    </row>
    <row r="158" spans="1:7" ht="15.6" customHeight="1">
      <c r="A158" s="32"/>
      <c r="B158" s="57"/>
      <c r="D158" s="58"/>
    </row>
    <row r="159" spans="1:7">
      <c r="A159" s="173" t="s">
        <v>28</v>
      </c>
      <c r="B159" s="14" t="s">
        <v>29</v>
      </c>
      <c r="C159" s="174" t="s">
        <v>30</v>
      </c>
      <c r="D159" s="175" t="s">
        <v>31</v>
      </c>
      <c r="E159" s="176"/>
      <c r="F159" s="176"/>
      <c r="G159" s="177" t="s">
        <v>33</v>
      </c>
    </row>
    <row r="160" spans="1:7">
      <c r="A160" s="1"/>
      <c r="B160" s="16"/>
      <c r="C160" s="17"/>
      <c r="D160" s="58"/>
      <c r="G160" s="19"/>
    </row>
    <row r="161" spans="1:7">
      <c r="A161" s="15" t="s">
        <v>256</v>
      </c>
      <c r="B161" s="16" t="s">
        <v>259</v>
      </c>
      <c r="C161" s="54" t="s">
        <v>20</v>
      </c>
      <c r="D161" s="37">
        <v>220</v>
      </c>
      <c r="E161" s="118"/>
      <c r="F161" s="202"/>
      <c r="G161" s="109">
        <f t="shared" ref="G161" si="15">+D161*E161</f>
        <v>0</v>
      </c>
    </row>
    <row r="162" spans="1:7">
      <c r="A162" s="1"/>
      <c r="B162" s="16"/>
      <c r="C162" s="17"/>
      <c r="D162" s="58"/>
      <c r="G162" s="19"/>
    </row>
    <row r="163" spans="1:7" ht="38.25">
      <c r="A163" s="15" t="s">
        <v>257</v>
      </c>
      <c r="B163" s="16" t="s">
        <v>261</v>
      </c>
      <c r="C163" s="17" t="s">
        <v>16</v>
      </c>
      <c r="D163" s="58">
        <v>1</v>
      </c>
      <c r="E163" s="118"/>
      <c r="F163" s="202"/>
      <c r="G163" s="109">
        <f t="shared" ref="G163" si="16">+D163*E163</f>
        <v>0</v>
      </c>
    </row>
    <row r="164" spans="1:7">
      <c r="A164" s="1"/>
      <c r="B164" s="16"/>
      <c r="C164" s="17"/>
      <c r="D164" s="58"/>
      <c r="G164" s="19"/>
    </row>
    <row r="165" spans="1:7" ht="38.25">
      <c r="A165" s="15" t="s">
        <v>258</v>
      </c>
      <c r="B165" s="16" t="s">
        <v>262</v>
      </c>
      <c r="C165" s="17" t="s">
        <v>16</v>
      </c>
      <c r="D165" s="58">
        <v>1</v>
      </c>
      <c r="E165" s="118"/>
      <c r="F165" s="202"/>
      <c r="G165" s="109">
        <f t="shared" ref="G165" si="17">+D165*E165</f>
        <v>0</v>
      </c>
    </row>
    <row r="166" spans="1:7">
      <c r="A166" s="1"/>
      <c r="B166" s="16"/>
      <c r="C166" s="17"/>
      <c r="D166" s="58"/>
      <c r="G166" s="19"/>
    </row>
    <row r="167" spans="1:7" ht="25.5">
      <c r="A167" s="15" t="s">
        <v>264</v>
      </c>
      <c r="B167" s="16" t="s">
        <v>263</v>
      </c>
      <c r="C167" s="17" t="s">
        <v>16</v>
      </c>
      <c r="D167" s="58">
        <v>2</v>
      </c>
      <c r="E167" s="118"/>
      <c r="F167" s="202"/>
      <c r="G167" s="109">
        <f t="shared" ref="G167" si="18">+D167*E167</f>
        <v>0</v>
      </c>
    </row>
    <row r="168" spans="1:7">
      <c r="A168" s="1"/>
      <c r="B168" s="16"/>
      <c r="C168" s="17"/>
      <c r="D168" s="58"/>
      <c r="G168" s="19"/>
    </row>
    <row r="169" spans="1:7" ht="89.25">
      <c r="A169" s="15" t="s">
        <v>265</v>
      </c>
      <c r="B169" s="16" t="s">
        <v>430</v>
      </c>
      <c r="C169" s="17" t="s">
        <v>16</v>
      </c>
      <c r="D169" s="58">
        <v>1</v>
      </c>
      <c r="E169" s="118"/>
      <c r="F169" s="202"/>
      <c r="G169" s="109">
        <f t="shared" ref="G169" si="19">+D169*E169</f>
        <v>0</v>
      </c>
    </row>
    <row r="170" spans="1:7">
      <c r="A170" s="1"/>
      <c r="B170" s="16"/>
      <c r="C170" s="17"/>
      <c r="D170" s="58"/>
      <c r="G170" s="19"/>
    </row>
    <row r="171" spans="1:7" ht="51">
      <c r="A171" s="15" t="s">
        <v>266</v>
      </c>
      <c r="B171" s="16" t="s">
        <v>432</v>
      </c>
      <c r="C171" s="17" t="s">
        <v>16</v>
      </c>
      <c r="D171" s="58">
        <v>1</v>
      </c>
      <c r="E171" s="118"/>
      <c r="F171" s="202"/>
      <c r="G171" s="109">
        <f t="shared" ref="G171" si="20">+D171*E171</f>
        <v>0</v>
      </c>
    </row>
    <row r="172" spans="1:7">
      <c r="A172" s="1"/>
      <c r="B172" s="16"/>
      <c r="C172" s="17"/>
      <c r="D172" s="58"/>
      <c r="G172" s="19"/>
    </row>
    <row r="173" spans="1:7" ht="38.25">
      <c r="A173" s="15" t="s">
        <v>267</v>
      </c>
      <c r="B173" s="16" t="s">
        <v>268</v>
      </c>
      <c r="C173" s="17" t="s">
        <v>16</v>
      </c>
      <c r="D173" s="58">
        <v>1</v>
      </c>
      <c r="E173" s="118"/>
      <c r="F173" s="202"/>
      <c r="G173" s="109">
        <f t="shared" ref="G173" si="21">+D173*E173</f>
        <v>0</v>
      </c>
    </row>
    <row r="174" spans="1:7">
      <c r="A174" s="1"/>
      <c r="B174" s="16"/>
      <c r="C174" s="17"/>
      <c r="D174" s="58"/>
      <c r="G174" s="19"/>
    </row>
    <row r="175" spans="1:7" ht="13.5" thickBot="1">
      <c r="A175" s="154"/>
      <c r="B175" s="155" t="s">
        <v>73</v>
      </c>
      <c r="C175" s="157"/>
      <c r="D175" s="156"/>
      <c r="E175" s="158"/>
      <c r="F175" s="158"/>
      <c r="G175" s="122">
        <f>SUM(G160:G174)</f>
        <v>0</v>
      </c>
    </row>
    <row r="176" spans="1:7" ht="13.5" thickTop="1"/>
    <row r="177" spans="1:7">
      <c r="A177" s="1"/>
      <c r="B177" s="31"/>
      <c r="C177" s="1"/>
      <c r="D177" s="1"/>
      <c r="E177" s="1"/>
      <c r="F177" s="1"/>
      <c r="G177" s="1"/>
    </row>
  </sheetData>
  <conditionalFormatting sqref="B39">
    <cfRule type="expression" dxfId="64" priority="114" stopIfTrue="1">
      <formula>A39=1</formula>
    </cfRule>
  </conditionalFormatting>
  <conditionalFormatting sqref="B48">
    <cfRule type="expression" dxfId="63" priority="113" stopIfTrue="1">
      <formula>#REF!=1</formula>
    </cfRule>
  </conditionalFormatting>
  <conditionalFormatting sqref="E154:F154 E130:F130 E126:G126 E128:G128 E114:G116 E110:G111 E102:F102 E98:G100 E77:F77 E86:G86 E84:G84 E47:G47 E40:F40 E20:G20 G8 G10 G12 G14 G18 E38:G38 E36:G36 E34:G34 E49:G52 E55:G59 C73:G73 E67:G74 E61:G63 E65:G65 E88:G96 E118:G124 G16 E138:G143 E150:G150 E152:G152 E173:G173">
    <cfRule type="cellIs" dxfId="62" priority="112" stopIfTrue="1" operator="equal">
      <formula>0</formula>
    </cfRule>
  </conditionalFormatting>
  <conditionalFormatting sqref="E175:F175">
    <cfRule type="cellIs" dxfId="61" priority="96" stopIfTrue="1" operator="equal">
      <formula>0</formula>
    </cfRule>
  </conditionalFormatting>
  <conditionalFormatting sqref="E161:G161">
    <cfRule type="cellIs" dxfId="60" priority="17" stopIfTrue="1" operator="equal">
      <formula>0</formula>
    </cfRule>
  </conditionalFormatting>
  <conditionalFormatting sqref="E163:G163">
    <cfRule type="cellIs" dxfId="59" priority="15" stopIfTrue="1" operator="equal">
      <formula>0</formula>
    </cfRule>
  </conditionalFormatting>
  <conditionalFormatting sqref="E165:G165">
    <cfRule type="cellIs" dxfId="58" priority="14" stopIfTrue="1" operator="equal">
      <formula>0</formula>
    </cfRule>
  </conditionalFormatting>
  <conditionalFormatting sqref="E167:G167">
    <cfRule type="cellIs" dxfId="57" priority="13" stopIfTrue="1" operator="equal">
      <formula>0</formula>
    </cfRule>
  </conditionalFormatting>
  <conditionalFormatting sqref="E169:G169">
    <cfRule type="cellIs" dxfId="56" priority="12" stopIfTrue="1" operator="equal">
      <formula>0</formula>
    </cfRule>
  </conditionalFormatting>
  <conditionalFormatting sqref="E171:G171">
    <cfRule type="cellIs" dxfId="55" priority="11" stopIfTrue="1" operator="equal">
      <formula>0</formula>
    </cfRule>
  </conditionalFormatting>
  <conditionalFormatting sqref="E145:G145">
    <cfRule type="cellIs" dxfId="54" priority="6" stopIfTrue="1" operator="equal">
      <formula>0</formula>
    </cfRule>
  </conditionalFormatting>
  <conditionalFormatting sqref="E147:G147">
    <cfRule type="cellIs" dxfId="53" priority="5" stopIfTrue="1" operator="equal">
      <formula>0</formula>
    </cfRule>
  </conditionalFormatting>
  <conditionalFormatting sqref="E148:G149">
    <cfRule type="cellIs" dxfId="52" priority="4" stopIfTrue="1" operator="equal">
      <formula>0</formula>
    </cfRule>
  </conditionalFormatting>
  <conditionalFormatting sqref="E76:G76">
    <cfRule type="cellIs" dxfId="51" priority="3" stopIfTrue="1" operator="equal">
      <formula>0</formula>
    </cfRule>
  </conditionalFormatting>
  <conditionalFormatting sqref="C75:G75">
    <cfRule type="cellIs" dxfId="50" priority="2" stopIfTrue="1" operator="equal">
      <formula>0</formula>
    </cfRule>
  </conditionalFormatting>
  <conditionalFormatting sqref="E137:G137">
    <cfRule type="cellIs" dxfId="49" priority="1" stopIfTrue="1" operator="equal">
      <formula>0</formula>
    </cfRule>
  </conditionalFormatting>
  <pageMargins left="0.59055118110236227" right="0.35433070866141736" top="0.78740157480314965" bottom="0.78740157480314965" header="0.39370078740157483" footer="0.39370078740157483"/>
  <pageSetup paperSize="9" scale="84" orientation="portrait" r:id="rId1"/>
  <headerFooter alignWithMargins="0">
    <oddHeader>&amp;L&amp;"-,Krepko"Projektant: Klima 2000 d.o.o.
&amp;R&amp;"-,Krepko"Št. projekta: 2832K-G1</oddHeader>
    <oddFooter>&amp;C&amp;P / &amp;N</oddFooter>
  </headerFooter>
  <rowBreaks count="8" manualBreakCount="8">
    <brk id="28" max="6" man="1"/>
    <brk id="41" max="6" man="1"/>
    <brk id="72" max="6" man="1"/>
    <brk id="78" max="16383" man="1"/>
    <brk id="103" max="6" man="1"/>
    <brk id="131" max="6" man="1"/>
    <brk id="146" max="6" man="1"/>
    <brk id="15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95"/>
  <sheetViews>
    <sheetView view="pageBreakPreview" zoomScaleNormal="100" zoomScaleSheetLayoutView="100" workbookViewId="0"/>
  </sheetViews>
  <sheetFormatPr defaultRowHeight="12.75"/>
  <cols>
    <col min="1" max="1" width="6.140625" customWidth="1"/>
    <col min="2" max="2" width="39.5703125" customWidth="1"/>
    <col min="3" max="3" width="5.42578125" customWidth="1"/>
    <col min="5" max="5" width="10.42578125" customWidth="1"/>
    <col min="6" max="6" width="3.85546875" customWidth="1"/>
    <col min="7" max="7" width="12.85546875" bestFit="1" customWidth="1"/>
    <col min="8" max="8" width="12.28515625" customWidth="1"/>
  </cols>
  <sheetData>
    <row r="2" spans="1:7">
      <c r="A2" s="81" t="s">
        <v>287</v>
      </c>
      <c r="B2" s="76" t="s">
        <v>301</v>
      </c>
    </row>
    <row r="3" spans="1:7">
      <c r="A3" s="81"/>
      <c r="B3" s="76"/>
    </row>
    <row r="4" spans="1:7">
      <c r="A4" s="81"/>
      <c r="B4" s="76"/>
    </row>
    <row r="5" spans="1:7">
      <c r="A5" s="81"/>
      <c r="B5" s="76"/>
    </row>
    <row r="6" spans="1:7">
      <c r="A6" s="81"/>
      <c r="B6" s="88" t="s">
        <v>0</v>
      </c>
      <c r="C6" s="88"/>
      <c r="D6" s="233"/>
      <c r="E6" s="234"/>
      <c r="F6" s="234"/>
      <c r="G6" s="235"/>
    </row>
    <row r="7" spans="1:7">
      <c r="A7" s="2"/>
      <c r="B7" s="3"/>
      <c r="C7" s="4"/>
      <c r="D7" s="5"/>
      <c r="E7" s="6"/>
      <c r="F7" s="6"/>
      <c r="G7" s="7"/>
    </row>
    <row r="8" spans="1:7">
      <c r="A8" s="81" t="s">
        <v>3</v>
      </c>
      <c r="B8" s="92" t="str">
        <f>B26</f>
        <v>GRADBENA DELA - BETONSKI ZID</v>
      </c>
      <c r="C8" s="81"/>
      <c r="D8" s="92"/>
      <c r="E8" s="81"/>
      <c r="F8" s="92"/>
      <c r="G8" s="109">
        <f>G60</f>
        <v>0</v>
      </c>
    </row>
    <row r="9" spans="1:7">
      <c r="A9" s="81"/>
      <c r="B9" s="236"/>
      <c r="C9" s="88"/>
      <c r="D9" s="233"/>
      <c r="E9" s="234"/>
      <c r="F9" s="234"/>
      <c r="G9" s="81"/>
    </row>
    <row r="10" spans="1:7">
      <c r="A10" s="81" t="s">
        <v>5</v>
      </c>
      <c r="B10" s="92" t="str">
        <f>B62</f>
        <v>IZVEDBA DRENAŽE</v>
      </c>
      <c r="C10" s="81"/>
      <c r="D10" s="92"/>
      <c r="E10" s="81"/>
      <c r="F10" s="92"/>
      <c r="G10" s="109">
        <f>SUM(G74)</f>
        <v>0</v>
      </c>
    </row>
    <row r="11" spans="1:7">
      <c r="A11" s="81"/>
      <c r="B11" s="236"/>
      <c r="C11" s="88"/>
      <c r="D11" s="89"/>
      <c r="E11" s="234"/>
      <c r="F11" s="234"/>
      <c r="G11" s="81"/>
    </row>
    <row r="12" spans="1:7" ht="25.5">
      <c r="A12" s="81" t="s">
        <v>7</v>
      </c>
      <c r="B12" s="92" t="str">
        <f>B76</f>
        <v>IZVEDBA ZGORNJEGA USTROJA DOSTOPNE POTI</v>
      </c>
      <c r="C12" s="81"/>
      <c r="D12" s="92"/>
      <c r="E12" s="81"/>
      <c r="F12" s="92"/>
      <c r="G12" s="109">
        <f>SUM(G84)</f>
        <v>0</v>
      </c>
    </row>
    <row r="13" spans="1:7">
      <c r="A13" s="81"/>
      <c r="B13" s="236"/>
      <c r="C13" s="88"/>
      <c r="D13" s="233"/>
      <c r="E13" s="234"/>
      <c r="F13" s="234"/>
      <c r="G13" s="81"/>
    </row>
    <row r="14" spans="1:7">
      <c r="A14" s="81" t="s">
        <v>8</v>
      </c>
      <c r="B14" s="92" t="str">
        <f>B86</f>
        <v>ZAKLJUČNA DELA</v>
      </c>
      <c r="C14" s="81"/>
      <c r="D14" s="92"/>
      <c r="E14" s="81"/>
      <c r="F14" s="92"/>
      <c r="G14" s="109">
        <f>SUM(G94)</f>
        <v>0</v>
      </c>
    </row>
    <row r="15" spans="1:7">
      <c r="A15" s="81"/>
      <c r="B15" s="236"/>
      <c r="C15" s="88"/>
      <c r="D15" s="233"/>
      <c r="E15" s="234"/>
      <c r="F15" s="234"/>
      <c r="G15" s="237"/>
    </row>
    <row r="16" spans="1:7" ht="13.5" thickBot="1">
      <c r="A16" s="94"/>
      <c r="B16" s="95" t="s">
        <v>75</v>
      </c>
      <c r="C16" s="97"/>
      <c r="D16" s="96"/>
      <c r="E16" s="98"/>
      <c r="F16" s="98"/>
      <c r="G16" s="97">
        <f>SUM(G8:G14)</f>
        <v>0</v>
      </c>
    </row>
    <row r="17" spans="1:7" ht="13.5" thickTop="1">
      <c r="A17" s="81"/>
      <c r="B17" s="76"/>
    </row>
    <row r="18" spans="1:7">
      <c r="A18" s="81"/>
      <c r="B18" s="76"/>
    </row>
    <row r="19" spans="1:7">
      <c r="A19" s="81"/>
      <c r="B19" s="76"/>
    </row>
    <row r="20" spans="1:7">
      <c r="A20" s="81"/>
      <c r="B20" s="76"/>
    </row>
    <row r="21" spans="1:7">
      <c r="A21" s="81"/>
      <c r="B21" s="76"/>
    </row>
    <row r="22" spans="1:7" ht="271.89999999999998" customHeight="1">
      <c r="A22" s="81"/>
      <c r="B22" s="71" t="s">
        <v>427</v>
      </c>
    </row>
    <row r="23" spans="1:7">
      <c r="A23" s="81"/>
      <c r="B23" s="76"/>
    </row>
    <row r="24" spans="1:7">
      <c r="A24" s="81"/>
      <c r="B24" s="76"/>
    </row>
    <row r="26" spans="1:7">
      <c r="A26" s="32" t="s">
        <v>3</v>
      </c>
      <c r="B26" s="57" t="s">
        <v>290</v>
      </c>
      <c r="C26" s="26"/>
      <c r="D26" s="111"/>
      <c r="E26" s="78"/>
      <c r="F26" s="78"/>
      <c r="G26" s="78"/>
    </row>
    <row r="27" spans="1:7">
      <c r="A27" s="32"/>
      <c r="B27" s="57"/>
      <c r="C27" s="26"/>
      <c r="D27" s="111"/>
      <c r="E27" s="78"/>
      <c r="F27" s="78"/>
      <c r="G27" s="78"/>
    </row>
    <row r="28" spans="1:7">
      <c r="A28" s="173" t="s">
        <v>28</v>
      </c>
      <c r="B28" s="14" t="s">
        <v>29</v>
      </c>
      <c r="C28" s="174" t="s">
        <v>30</v>
      </c>
      <c r="D28" s="175" t="s">
        <v>31</v>
      </c>
      <c r="E28" s="176" t="s">
        <v>32</v>
      </c>
      <c r="F28" s="176"/>
      <c r="G28" s="177" t="s">
        <v>33</v>
      </c>
    </row>
    <row r="29" spans="1:7">
      <c r="A29" s="159"/>
      <c r="B29" s="79"/>
      <c r="C29" s="26"/>
      <c r="D29" s="111"/>
      <c r="E29" s="78"/>
      <c r="F29" s="78"/>
      <c r="G29" s="78"/>
    </row>
    <row r="30" spans="1:7">
      <c r="A30" s="15" t="s">
        <v>127</v>
      </c>
      <c r="B30" s="180" t="s">
        <v>225</v>
      </c>
      <c r="C30" s="17" t="s">
        <v>83</v>
      </c>
      <c r="D30" s="11">
        <v>1</v>
      </c>
      <c r="E30" s="118"/>
      <c r="F30" s="202"/>
      <c r="G30" s="109">
        <f>+D30*E30</f>
        <v>0</v>
      </c>
    </row>
    <row r="31" spans="1:7">
      <c r="A31" s="15"/>
      <c r="B31" s="180"/>
      <c r="C31" s="17"/>
      <c r="D31" s="11"/>
      <c r="E31" s="119"/>
      <c r="F31" s="202"/>
      <c r="G31" s="78"/>
    </row>
    <row r="32" spans="1:7" ht="13.15" customHeight="1">
      <c r="A32" s="15" t="s">
        <v>128</v>
      </c>
      <c r="B32" s="263" t="s">
        <v>270</v>
      </c>
      <c r="C32" s="263"/>
      <c r="D32" s="263"/>
      <c r="E32" s="263"/>
      <c r="F32" s="263"/>
      <c r="G32" s="263"/>
    </row>
    <row r="33" spans="1:7" ht="39.6" customHeight="1">
      <c r="B33" s="264" t="s">
        <v>271</v>
      </c>
      <c r="C33" s="10" t="s">
        <v>20</v>
      </c>
      <c r="D33" s="37">
        <v>124</v>
      </c>
      <c r="E33" s="118"/>
      <c r="F33" s="202"/>
      <c r="G33" s="109">
        <f>+D33*E33</f>
        <v>0</v>
      </c>
    </row>
    <row r="34" spans="1:7" ht="14.45" customHeight="1">
      <c r="B34" s="262"/>
      <c r="C34" s="262"/>
      <c r="D34" s="262"/>
      <c r="E34" s="262"/>
      <c r="F34" s="262"/>
      <c r="G34" s="262"/>
    </row>
    <row r="35" spans="1:7" ht="13.15" customHeight="1">
      <c r="A35" s="15" t="s">
        <v>131</v>
      </c>
      <c r="B35" s="180" t="s">
        <v>272</v>
      </c>
      <c r="C35" s="17"/>
      <c r="D35" s="11"/>
      <c r="E35" s="119"/>
      <c r="F35" s="202"/>
      <c r="G35" s="78"/>
    </row>
    <row r="36" spans="1:7" ht="55.15" customHeight="1">
      <c r="B36" s="264" t="s">
        <v>441</v>
      </c>
      <c r="C36" s="10" t="s">
        <v>18</v>
      </c>
      <c r="D36" s="37">
        <v>545</v>
      </c>
      <c r="E36" s="118"/>
      <c r="F36" s="202"/>
      <c r="G36" s="109">
        <f>+D36*E36</f>
        <v>0</v>
      </c>
    </row>
    <row r="37" spans="1:7" ht="15">
      <c r="B37" s="262"/>
      <c r="C37" s="262"/>
      <c r="D37" s="264"/>
      <c r="E37" s="262"/>
      <c r="F37" s="265"/>
      <c r="G37" s="262"/>
    </row>
    <row r="38" spans="1:7" ht="15">
      <c r="A38" s="15" t="s">
        <v>129</v>
      </c>
      <c r="B38" s="363" t="s">
        <v>273</v>
      </c>
      <c r="C38" s="363"/>
      <c r="D38" s="363"/>
      <c r="E38" s="262"/>
      <c r="F38" s="262"/>
      <c r="G38" s="262"/>
    </row>
    <row r="39" spans="1:7" ht="26.45" customHeight="1">
      <c r="B39" s="264" t="s">
        <v>274</v>
      </c>
      <c r="C39" s="10" t="s">
        <v>20</v>
      </c>
      <c r="D39" s="37">
        <v>69.3</v>
      </c>
      <c r="E39" s="118"/>
      <c r="F39" s="202"/>
      <c r="G39" s="109">
        <f>+D39*E39</f>
        <v>0</v>
      </c>
    </row>
    <row r="40" spans="1:7" ht="15">
      <c r="B40" s="263"/>
      <c r="C40" s="262"/>
      <c r="D40" s="262"/>
      <c r="E40" s="262"/>
      <c r="F40" s="262"/>
      <c r="G40" s="262"/>
    </row>
    <row r="41" spans="1:7" ht="13.15" customHeight="1">
      <c r="A41" s="15" t="s">
        <v>130</v>
      </c>
      <c r="B41" s="263" t="s">
        <v>275</v>
      </c>
      <c r="C41" s="263"/>
      <c r="D41" s="263"/>
      <c r="E41" s="263"/>
      <c r="F41" s="263"/>
      <c r="G41" s="262"/>
    </row>
    <row r="42" spans="1:7" ht="26.45" customHeight="1">
      <c r="B42" s="264" t="s">
        <v>288</v>
      </c>
      <c r="C42" s="10" t="s">
        <v>18</v>
      </c>
      <c r="D42" s="37">
        <v>7.8</v>
      </c>
      <c r="E42" s="118"/>
      <c r="F42" s="202"/>
      <c r="G42" s="109">
        <f>+D42*E42</f>
        <v>0</v>
      </c>
    </row>
    <row r="43" spans="1:7" ht="13.15" customHeight="1">
      <c r="B43" s="264"/>
      <c r="C43" s="264"/>
      <c r="D43" s="264"/>
      <c r="E43" s="264"/>
      <c r="F43" s="264"/>
      <c r="G43" s="262"/>
    </row>
    <row r="44" spans="1:7" ht="13.15" customHeight="1">
      <c r="A44" s="15" t="s">
        <v>132</v>
      </c>
      <c r="B44" s="363" t="s">
        <v>276</v>
      </c>
      <c r="C44" s="363"/>
      <c r="D44" s="363"/>
      <c r="E44" s="262"/>
      <c r="F44" s="262"/>
      <c r="G44" s="262"/>
    </row>
    <row r="45" spans="1:7" ht="39.6" customHeight="1">
      <c r="B45" s="264" t="s">
        <v>296</v>
      </c>
      <c r="C45" s="10" t="s">
        <v>20</v>
      </c>
      <c r="D45" s="37">
        <v>258</v>
      </c>
      <c r="E45" s="118"/>
      <c r="F45" s="202"/>
      <c r="G45" s="109">
        <f>+D45*E45</f>
        <v>0</v>
      </c>
    </row>
    <row r="46" spans="1:7" ht="16.149999999999999" customHeight="1">
      <c r="B46" s="264"/>
      <c r="C46" s="10"/>
      <c r="D46" s="37"/>
      <c r="E46" s="119"/>
      <c r="F46" s="202"/>
      <c r="G46" s="78"/>
    </row>
    <row r="47" spans="1:7" ht="16.149999999999999" customHeight="1">
      <c r="A47" s="15" t="s">
        <v>133</v>
      </c>
      <c r="B47" s="363" t="s">
        <v>297</v>
      </c>
      <c r="C47" s="363"/>
      <c r="D47" s="37"/>
      <c r="E47" s="119"/>
      <c r="F47" s="202"/>
      <c r="G47" s="78"/>
    </row>
    <row r="48" spans="1:7" ht="26.45" customHeight="1">
      <c r="A48" s="15"/>
      <c r="B48" s="270" t="s">
        <v>298</v>
      </c>
      <c r="C48" s="10" t="s">
        <v>18</v>
      </c>
      <c r="D48" s="37">
        <v>17</v>
      </c>
      <c r="E48" s="118"/>
      <c r="F48" s="202"/>
      <c r="G48" s="109">
        <f>+D48*E48</f>
        <v>0</v>
      </c>
    </row>
    <row r="49" spans="1:7" ht="15">
      <c r="B49" s="262"/>
      <c r="C49" s="262"/>
      <c r="D49" s="264"/>
      <c r="E49" s="262"/>
      <c r="F49" s="265"/>
      <c r="G49" s="262"/>
    </row>
    <row r="50" spans="1:7" ht="15">
      <c r="A50" s="15" t="s">
        <v>134</v>
      </c>
      <c r="B50" s="363" t="s">
        <v>277</v>
      </c>
      <c r="C50" s="363"/>
      <c r="D50" s="262"/>
      <c r="E50" s="262"/>
      <c r="F50" s="262"/>
      <c r="G50" s="262"/>
    </row>
    <row r="51" spans="1:7" ht="52.5" customHeight="1">
      <c r="B51" s="264" t="s">
        <v>410</v>
      </c>
      <c r="C51" s="10" t="s">
        <v>18</v>
      </c>
      <c r="D51" s="37">
        <v>35</v>
      </c>
      <c r="E51" s="118"/>
      <c r="F51" s="202"/>
      <c r="G51" s="109">
        <f>+D51*E51</f>
        <v>0</v>
      </c>
    </row>
    <row r="52" spans="1:7" ht="52.5" customHeight="1">
      <c r="A52" s="15" t="s">
        <v>300</v>
      </c>
      <c r="B52" s="39" t="s">
        <v>443</v>
      </c>
      <c r="C52" s="10" t="s">
        <v>18</v>
      </c>
      <c r="D52" s="37">
        <v>350</v>
      </c>
      <c r="E52" s="118"/>
      <c r="F52" s="202"/>
      <c r="G52" s="109">
        <f>+D52*E52</f>
        <v>0</v>
      </c>
    </row>
    <row r="53" spans="1:7" ht="13.15" customHeight="1">
      <c r="B53" s="264"/>
      <c r="C53" s="264"/>
      <c r="D53" s="264"/>
      <c r="E53" s="264"/>
      <c r="F53" s="264"/>
      <c r="G53" s="264"/>
    </row>
    <row r="54" spans="1:7" ht="15">
      <c r="A54" s="15" t="s">
        <v>442</v>
      </c>
      <c r="B54" s="363" t="s">
        <v>278</v>
      </c>
      <c r="C54" s="363"/>
      <c r="D54" s="363"/>
      <c r="E54" s="262"/>
      <c r="F54" s="262"/>
      <c r="G54" s="262"/>
    </row>
    <row r="55" spans="1:7" ht="26.45" customHeight="1">
      <c r="B55" s="264" t="s">
        <v>279</v>
      </c>
      <c r="C55" s="264"/>
      <c r="D55" s="264"/>
      <c r="E55" s="264"/>
      <c r="F55" s="264"/>
      <c r="G55" s="264"/>
    </row>
    <row r="56" spans="1:7" ht="15">
      <c r="B56" s="262" t="s">
        <v>280</v>
      </c>
      <c r="C56" s="10"/>
      <c r="D56" s="37"/>
      <c r="E56" s="264"/>
      <c r="F56" s="264"/>
      <c r="G56" s="264"/>
    </row>
    <row r="57" spans="1:7" ht="15">
      <c r="B57" s="262" t="s">
        <v>281</v>
      </c>
      <c r="C57" s="10" t="s">
        <v>23</v>
      </c>
      <c r="D57" s="37">
        <v>2500</v>
      </c>
      <c r="E57" s="118"/>
      <c r="F57" s="202"/>
      <c r="G57" s="109">
        <f>+D57*E57</f>
        <v>0</v>
      </c>
    </row>
    <row r="58" spans="1:7" ht="19.149999999999999" customHeight="1">
      <c r="B58" s="264" t="s">
        <v>282</v>
      </c>
      <c r="C58" s="10" t="s">
        <v>23</v>
      </c>
      <c r="D58" s="37">
        <v>2150</v>
      </c>
      <c r="E58" s="118"/>
      <c r="F58" s="202"/>
      <c r="G58" s="109">
        <f>+D58*E58</f>
        <v>0</v>
      </c>
    </row>
    <row r="59" spans="1:7" ht="13.15" customHeight="1">
      <c r="B59" s="264"/>
      <c r="C59" s="10"/>
      <c r="D59" s="37"/>
      <c r="E59" s="119"/>
      <c r="F59" s="202"/>
      <c r="G59" s="78"/>
    </row>
    <row r="60" spans="1:7" ht="31.15" customHeight="1" thickBot="1">
      <c r="A60" s="154"/>
      <c r="B60" s="155" t="s">
        <v>291</v>
      </c>
      <c r="C60" s="157"/>
      <c r="D60" s="156"/>
      <c r="E60" s="158"/>
      <c r="F60" s="158"/>
      <c r="G60" s="122">
        <f>SUM(G33:G59)</f>
        <v>0</v>
      </c>
    </row>
    <row r="61" spans="1:7" ht="13.15" customHeight="1" thickTop="1">
      <c r="B61" s="262"/>
      <c r="C61" s="262"/>
      <c r="D61" s="262"/>
      <c r="E61" s="262"/>
      <c r="F61" s="262"/>
      <c r="G61" s="262"/>
    </row>
    <row r="62" spans="1:7">
      <c r="A62" s="32" t="s">
        <v>5</v>
      </c>
      <c r="B62" s="57" t="s">
        <v>289</v>
      </c>
    </row>
    <row r="63" spans="1:7">
      <c r="A63" s="32"/>
      <c r="B63" s="57"/>
    </row>
    <row r="64" spans="1:7">
      <c r="A64" s="173" t="s">
        <v>28</v>
      </c>
      <c r="B64" s="14" t="s">
        <v>29</v>
      </c>
      <c r="C64" s="174" t="s">
        <v>30</v>
      </c>
      <c r="D64" s="175" t="s">
        <v>31</v>
      </c>
      <c r="E64" s="176" t="s">
        <v>32</v>
      </c>
      <c r="F64" s="176"/>
      <c r="G64" s="177" t="s">
        <v>33</v>
      </c>
    </row>
    <row r="65" spans="1:14">
      <c r="A65" s="15"/>
      <c r="B65" s="266"/>
    </row>
    <row r="66" spans="1:14" ht="25.5">
      <c r="A66" s="15" t="s">
        <v>87</v>
      </c>
      <c r="B66" s="264" t="s">
        <v>283</v>
      </c>
      <c r="C66" s="10" t="s">
        <v>18</v>
      </c>
      <c r="D66" s="37">
        <v>6</v>
      </c>
      <c r="E66" s="118"/>
      <c r="F66" s="202"/>
      <c r="G66" s="109">
        <f>+D66*E66</f>
        <v>0</v>
      </c>
    </row>
    <row r="67" spans="1:14">
      <c r="D67" s="267"/>
      <c r="M67" s="267"/>
    </row>
    <row r="68" spans="1:14" ht="25.5">
      <c r="A68" s="15" t="s">
        <v>88</v>
      </c>
      <c r="B68" s="264" t="s">
        <v>284</v>
      </c>
      <c r="C68" s="10" t="s">
        <v>17</v>
      </c>
      <c r="D68" s="37">
        <v>60</v>
      </c>
      <c r="E68" s="118"/>
      <c r="F68" s="202"/>
      <c r="G68" s="109">
        <f>+D68*E68</f>
        <v>0</v>
      </c>
    </row>
    <row r="69" spans="1:14" ht="15">
      <c r="B69" s="268"/>
      <c r="D69" s="269"/>
      <c r="G69" s="109"/>
    </row>
    <row r="70" spans="1:14">
      <c r="A70" s="15" t="s">
        <v>89</v>
      </c>
      <c r="B70" s="264" t="s">
        <v>285</v>
      </c>
      <c r="C70" s="10" t="s">
        <v>20</v>
      </c>
      <c r="D70" s="37">
        <v>150</v>
      </c>
      <c r="E70" s="118"/>
      <c r="F70" s="202"/>
      <c r="G70" s="109">
        <f t="shared" ref="G70" si="0">+D70*E70</f>
        <v>0</v>
      </c>
    </row>
    <row r="71" spans="1:14">
      <c r="E71" s="267"/>
      <c r="N71" s="267"/>
    </row>
    <row r="72" spans="1:14" ht="25.5">
      <c r="A72" s="15" t="s">
        <v>90</v>
      </c>
      <c r="B72" s="264" t="s">
        <v>286</v>
      </c>
      <c r="C72" s="10" t="s">
        <v>292</v>
      </c>
      <c r="D72" s="37">
        <v>32</v>
      </c>
      <c r="E72" s="118"/>
      <c r="F72" s="202"/>
      <c r="G72" s="109">
        <f t="shared" ref="G72" si="1">+D72*E72</f>
        <v>0</v>
      </c>
    </row>
    <row r="73" spans="1:14">
      <c r="B73" s="267"/>
    </row>
    <row r="74" spans="1:14" ht="13.5" thickBot="1">
      <c r="A74" s="154"/>
      <c r="B74" s="155" t="s">
        <v>293</v>
      </c>
      <c r="C74" s="157"/>
      <c r="D74" s="156"/>
      <c r="E74" s="158"/>
      <c r="F74" s="158"/>
      <c r="G74" s="122">
        <f>SUM(G66:G73)</f>
        <v>0</v>
      </c>
    </row>
    <row r="75" spans="1:14" ht="13.5" thickTop="1">
      <c r="B75" s="267"/>
    </row>
    <row r="76" spans="1:14" ht="25.5">
      <c r="A76" s="32" t="s">
        <v>7</v>
      </c>
      <c r="B76" s="57" t="s">
        <v>294</v>
      </c>
    </row>
    <row r="77" spans="1:14">
      <c r="A77" s="32"/>
      <c r="B77" s="57"/>
      <c r="N77" s="178"/>
    </row>
    <row r="78" spans="1:14">
      <c r="A78" s="173" t="s">
        <v>28</v>
      </c>
      <c r="B78" s="14" t="s">
        <v>29</v>
      </c>
      <c r="C78" s="174" t="s">
        <v>30</v>
      </c>
      <c r="D78" s="175" t="s">
        <v>31</v>
      </c>
      <c r="E78" s="176" t="s">
        <v>32</v>
      </c>
      <c r="F78" s="176"/>
      <c r="G78" s="177" t="s">
        <v>33</v>
      </c>
    </row>
    <row r="79" spans="1:14">
      <c r="A79" s="15"/>
      <c r="B79" s="266"/>
    </row>
    <row r="80" spans="1:14" ht="76.5">
      <c r="A80" s="15" t="s">
        <v>147</v>
      </c>
      <c r="B80" s="264" t="s">
        <v>439</v>
      </c>
      <c r="C80" s="10" t="s">
        <v>18</v>
      </c>
      <c r="D80" s="37">
        <v>170</v>
      </c>
      <c r="E80" s="118"/>
      <c r="F80" s="202"/>
      <c r="G80" s="109">
        <f>+D80*E80</f>
        <v>0</v>
      </c>
    </row>
    <row r="81" spans="1:7">
      <c r="D81" s="267"/>
    </row>
    <row r="82" spans="1:7" ht="159" customHeight="1">
      <c r="A82" s="15" t="s">
        <v>148</v>
      </c>
      <c r="B82" s="264" t="s">
        <v>299</v>
      </c>
      <c r="C82" s="10" t="s">
        <v>18</v>
      </c>
      <c r="D82" s="37">
        <v>170</v>
      </c>
      <c r="E82" s="118"/>
      <c r="F82" s="202"/>
      <c r="G82" s="109">
        <f>+D82*E82</f>
        <v>0</v>
      </c>
    </row>
    <row r="83" spans="1:7" ht="15">
      <c r="B83" s="268"/>
      <c r="D83" s="269"/>
      <c r="G83" s="109"/>
    </row>
    <row r="84" spans="1:7" ht="13.5" thickBot="1">
      <c r="A84" s="154"/>
      <c r="B84" s="155" t="s">
        <v>295</v>
      </c>
      <c r="C84" s="157"/>
      <c r="D84" s="156"/>
      <c r="E84" s="158"/>
      <c r="F84" s="158"/>
      <c r="G84" s="122">
        <f>SUM(G80:G83)</f>
        <v>0</v>
      </c>
    </row>
    <row r="85" spans="1:7" ht="13.5" thickTop="1"/>
    <row r="86" spans="1:7">
      <c r="A86" s="32" t="s">
        <v>8</v>
      </c>
      <c r="B86" s="57" t="s">
        <v>27</v>
      </c>
      <c r="C86" s="134"/>
      <c r="D86" s="133"/>
      <c r="E86" s="66"/>
      <c r="F86" s="66"/>
      <c r="G86" s="19"/>
    </row>
    <row r="87" spans="1:7">
      <c r="A87" s="32"/>
      <c r="B87" s="57"/>
      <c r="C87" s="134"/>
      <c r="D87" s="133"/>
      <c r="E87" s="66"/>
      <c r="F87" s="66"/>
      <c r="G87" s="19"/>
    </row>
    <row r="88" spans="1:7">
      <c r="A88" s="173" t="s">
        <v>28</v>
      </c>
      <c r="B88" s="14" t="s">
        <v>29</v>
      </c>
      <c r="C88" s="175" t="s">
        <v>30</v>
      </c>
      <c r="D88" s="174" t="s">
        <v>31</v>
      </c>
      <c r="E88" s="176"/>
      <c r="F88" s="177"/>
      <c r="G88" s="173" t="s">
        <v>33</v>
      </c>
    </row>
    <row r="89" spans="1:7">
      <c r="A89" s="159"/>
      <c r="B89" s="79"/>
      <c r="C89" s="111"/>
      <c r="D89" s="26"/>
      <c r="E89" s="78"/>
      <c r="F89" s="78"/>
      <c r="G89" s="159"/>
    </row>
    <row r="90" spans="1:7">
      <c r="A90" s="15" t="s">
        <v>153</v>
      </c>
      <c r="B90" s="16" t="s">
        <v>431</v>
      </c>
      <c r="C90" s="182" t="s">
        <v>16</v>
      </c>
      <c r="D90" s="347">
        <v>1</v>
      </c>
      <c r="E90" s="118"/>
      <c r="F90" s="44"/>
      <c r="G90" s="109">
        <f t="shared" ref="G90" si="2">+D90*E90</f>
        <v>0</v>
      </c>
    </row>
    <row r="91" spans="1:7">
      <c r="A91" s="15"/>
      <c r="B91" s="16"/>
      <c r="C91" s="182"/>
      <c r="D91" s="347"/>
      <c r="E91" s="119"/>
      <c r="F91" s="44"/>
      <c r="G91" s="78"/>
    </row>
    <row r="92" spans="1:7" ht="38.25">
      <c r="A92" s="15" t="s">
        <v>154</v>
      </c>
      <c r="B92" s="16" t="s">
        <v>440</v>
      </c>
      <c r="C92" s="17" t="s">
        <v>17</v>
      </c>
      <c r="D92" s="58">
        <v>60</v>
      </c>
      <c r="E92" s="203"/>
      <c r="F92" s="202"/>
      <c r="G92" s="259">
        <f>+D92*E92</f>
        <v>0</v>
      </c>
    </row>
    <row r="93" spans="1:7">
      <c r="A93" s="15"/>
      <c r="B93" s="16"/>
      <c r="C93" s="10"/>
      <c r="D93" s="346"/>
      <c r="E93" s="119"/>
      <c r="F93" s="44"/>
      <c r="G93" s="202">
        <f t="shared" ref="G93" si="3">+D93*E93</f>
        <v>0</v>
      </c>
    </row>
    <row r="94" spans="1:7" ht="13.5" thickBot="1">
      <c r="A94" s="166"/>
      <c r="B94" s="155" t="s">
        <v>73</v>
      </c>
      <c r="C94" s="157"/>
      <c r="D94" s="156"/>
      <c r="E94" s="158"/>
      <c r="F94" s="158"/>
      <c r="G94" s="122">
        <f>SUM(G90:G93)</f>
        <v>0</v>
      </c>
    </row>
    <row r="95" spans="1:7" ht="13.5" thickTop="1"/>
  </sheetData>
  <mergeCells count="5">
    <mergeCell ref="B47:C47"/>
    <mergeCell ref="B50:C50"/>
    <mergeCell ref="B54:D54"/>
    <mergeCell ref="B44:D44"/>
    <mergeCell ref="B38:D38"/>
  </mergeCells>
  <conditionalFormatting sqref="E33:G33 E90:G91 E93:F94 G93">
    <cfRule type="cellIs" dxfId="48" priority="42" stopIfTrue="1" operator="equal">
      <formula>0</formula>
    </cfRule>
  </conditionalFormatting>
  <conditionalFormatting sqref="E39:G39">
    <cfRule type="cellIs" dxfId="47" priority="39" stopIfTrue="1" operator="equal">
      <formula>0</formula>
    </cfRule>
  </conditionalFormatting>
  <conditionalFormatting sqref="G58:G59">
    <cfRule type="cellIs" dxfId="46" priority="31" stopIfTrue="1" operator="equal">
      <formula>0</formula>
    </cfRule>
  </conditionalFormatting>
  <conditionalFormatting sqref="E42:G42">
    <cfRule type="cellIs" dxfId="45" priority="38" stopIfTrue="1" operator="equal">
      <formula>0</formula>
    </cfRule>
  </conditionalFormatting>
  <conditionalFormatting sqref="F45:G47">
    <cfRule type="cellIs" dxfId="44" priority="37" stopIfTrue="1" operator="equal">
      <formula>0</formula>
    </cfRule>
  </conditionalFormatting>
  <conditionalFormatting sqref="E58:F59">
    <cfRule type="cellIs" dxfId="43" priority="32" stopIfTrue="1" operator="equal">
      <formula>0</formula>
    </cfRule>
  </conditionalFormatting>
  <conditionalFormatting sqref="E57:F57">
    <cfRule type="cellIs" dxfId="42" priority="34" stopIfTrue="1" operator="equal">
      <formula>0</formula>
    </cfRule>
  </conditionalFormatting>
  <conditionalFormatting sqref="G57">
    <cfRule type="cellIs" dxfId="41" priority="33" stopIfTrue="1" operator="equal">
      <formula>0</formula>
    </cfRule>
  </conditionalFormatting>
  <conditionalFormatting sqref="E66:G66">
    <cfRule type="cellIs" dxfId="40" priority="30" stopIfTrue="1" operator="equal">
      <formula>0</formula>
    </cfRule>
  </conditionalFormatting>
  <conditionalFormatting sqref="E68:G68 G69:G70">
    <cfRule type="cellIs" dxfId="39" priority="29" stopIfTrue="1" operator="equal">
      <formula>0</formula>
    </cfRule>
  </conditionalFormatting>
  <conditionalFormatting sqref="E60:F60">
    <cfRule type="cellIs" dxfId="38" priority="28" stopIfTrue="1" operator="equal">
      <formula>0</formula>
    </cfRule>
  </conditionalFormatting>
  <conditionalFormatting sqref="E70:F70">
    <cfRule type="cellIs" dxfId="37" priority="27" stopIfTrue="1" operator="equal">
      <formula>0</formula>
    </cfRule>
  </conditionalFormatting>
  <conditionalFormatting sqref="G72">
    <cfRule type="cellIs" dxfId="36" priority="26" stopIfTrue="1" operator="equal">
      <formula>0</formula>
    </cfRule>
  </conditionalFormatting>
  <conditionalFormatting sqref="E72:F72">
    <cfRule type="cellIs" dxfId="35" priority="25" stopIfTrue="1" operator="equal">
      <formula>0</formula>
    </cfRule>
  </conditionalFormatting>
  <conditionalFormatting sqref="E74:F74">
    <cfRule type="cellIs" dxfId="34" priority="24" stopIfTrue="1" operator="equal">
      <formula>0</formula>
    </cfRule>
  </conditionalFormatting>
  <conditionalFormatting sqref="E82:G82 G83">
    <cfRule type="cellIs" dxfId="33" priority="22" stopIfTrue="1" operator="equal">
      <formula>0</formula>
    </cfRule>
  </conditionalFormatting>
  <conditionalFormatting sqref="E35:G35">
    <cfRule type="cellIs" dxfId="32" priority="12" stopIfTrue="1" operator="equal">
      <formula>0</formula>
    </cfRule>
  </conditionalFormatting>
  <conditionalFormatting sqref="E84:F84">
    <cfRule type="cellIs" dxfId="31" priority="18" stopIfTrue="1" operator="equal">
      <formula>0</formula>
    </cfRule>
  </conditionalFormatting>
  <conditionalFormatting sqref="E45:E47">
    <cfRule type="cellIs" dxfId="30" priority="17" stopIfTrue="1" operator="equal">
      <formula>0</formula>
    </cfRule>
  </conditionalFormatting>
  <conditionalFormatting sqref="E48:G48">
    <cfRule type="cellIs" dxfId="29" priority="16" stopIfTrue="1" operator="equal">
      <formula>0</formula>
    </cfRule>
  </conditionalFormatting>
  <conditionalFormatting sqref="E86:G87">
    <cfRule type="cellIs" dxfId="28" priority="15" stopIfTrue="1" operator="equal">
      <formula>0</formula>
    </cfRule>
  </conditionalFormatting>
  <conditionalFormatting sqref="E16:G16 G8 G10 G12 G14">
    <cfRule type="cellIs" dxfId="27" priority="14" stopIfTrue="1" operator="equal">
      <formula>0</formula>
    </cfRule>
  </conditionalFormatting>
  <conditionalFormatting sqref="E30:G31">
    <cfRule type="cellIs" dxfId="26" priority="13" stopIfTrue="1" operator="equal">
      <formula>0</formula>
    </cfRule>
  </conditionalFormatting>
  <conditionalFormatting sqref="E80:G80">
    <cfRule type="cellIs" dxfId="25" priority="11" stopIfTrue="1" operator="equal">
      <formula>0</formula>
    </cfRule>
  </conditionalFormatting>
  <conditionalFormatting sqref="E92:G92">
    <cfRule type="cellIs" dxfId="24" priority="10" stopIfTrue="1" operator="equal">
      <formula>0</formula>
    </cfRule>
  </conditionalFormatting>
  <conditionalFormatting sqref="E36:G36">
    <cfRule type="cellIs" dxfId="23" priority="9" stopIfTrue="1" operator="equal">
      <formula>0</formula>
    </cfRule>
  </conditionalFormatting>
  <conditionalFormatting sqref="E52">
    <cfRule type="cellIs" dxfId="22" priority="1" stopIfTrue="1" operator="equal">
      <formula>0</formula>
    </cfRule>
  </conditionalFormatting>
  <conditionalFormatting sqref="F51:G51">
    <cfRule type="cellIs" dxfId="21" priority="6" stopIfTrue="1" operator="equal">
      <formula>0</formula>
    </cfRule>
  </conditionalFormatting>
  <conditionalFormatting sqref="E51">
    <cfRule type="cellIs" dxfId="20" priority="5" stopIfTrue="1" operator="equal">
      <formula>0</formula>
    </cfRule>
  </conditionalFormatting>
  <conditionalFormatting sqref="F52:G52">
    <cfRule type="cellIs" dxfId="19" priority="2" stopIfTrue="1" operator="equal">
      <formula>0</formula>
    </cfRule>
  </conditionalFormatting>
  <pageMargins left="0.59055118110236227" right="0.35433070866141736" top="0.78740157480314965" bottom="0.78740157480314965" header="0.39370078740157483" footer="0.39370078740157483"/>
  <pageSetup paperSize="9" orientation="portrait" r:id="rId1"/>
  <headerFooter alignWithMargins="0">
    <oddHeader>&amp;L&amp;"-,Krepko"Projektant: Klima 2000 d.o.o.
&amp;R&amp;"-,Krepko"Št. projekta: 2832K-G1</oddHeader>
    <oddFooter>&amp;C&amp;P / &amp;N</oddFooter>
  </headerFooter>
  <rowBreaks count="4" manualBreakCount="4">
    <brk id="24" max="6" man="1"/>
    <brk id="61" max="16383" man="1"/>
    <brk id="75" max="6" man="1"/>
    <brk id="85"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2"/>
  <sheetViews>
    <sheetView view="pageBreakPreview" zoomScaleNormal="100" zoomScaleSheetLayoutView="100" workbookViewId="0"/>
  </sheetViews>
  <sheetFormatPr defaultColWidth="9.140625" defaultRowHeight="12.75"/>
  <cols>
    <col min="1" max="1" width="9.28515625" style="178" bestFit="1" customWidth="1"/>
    <col min="2" max="2" width="37.85546875" style="178" customWidth="1"/>
    <col min="3" max="3" width="7.42578125" style="178" bestFit="1" customWidth="1"/>
    <col min="4" max="4" width="8.42578125" style="182" bestFit="1" customWidth="1"/>
    <col min="5" max="5" width="11.5703125" style="183" bestFit="1" customWidth="1"/>
    <col min="6" max="6" width="3" style="183" customWidth="1"/>
    <col min="7" max="7" width="13" style="183" bestFit="1" customWidth="1"/>
    <col min="8" max="8" width="18.85546875" style="178" customWidth="1"/>
    <col min="9" max="16384" width="9.140625" style="178"/>
  </cols>
  <sheetData>
    <row r="1" spans="1:7">
      <c r="A1" s="8"/>
      <c r="B1" s="9"/>
      <c r="C1" s="80"/>
      <c r="D1" s="10"/>
      <c r="E1" s="12"/>
      <c r="F1" s="12"/>
      <c r="G1" s="12"/>
    </row>
    <row r="2" spans="1:7">
      <c r="A2" s="126" t="s">
        <v>305</v>
      </c>
      <c r="B2" s="76" t="s">
        <v>306</v>
      </c>
      <c r="C2" s="82"/>
      <c r="D2" s="170"/>
      <c r="E2" s="83"/>
      <c r="F2" s="83"/>
      <c r="G2" s="83"/>
    </row>
    <row r="3" spans="1:7">
      <c r="A3" s="2"/>
      <c r="B3" s="76"/>
      <c r="C3" s="84"/>
      <c r="D3" s="114"/>
      <c r="E3" s="85"/>
      <c r="F3" s="85"/>
      <c r="G3" s="86"/>
    </row>
    <row r="4" spans="1:7">
      <c r="A4" s="2"/>
      <c r="B4" s="76"/>
      <c r="C4" s="84"/>
      <c r="D4" s="114"/>
      <c r="E4" s="85"/>
      <c r="F4" s="85"/>
      <c r="G4" s="86"/>
    </row>
    <row r="5" spans="1:7">
      <c r="A5" s="2"/>
      <c r="B5" s="87"/>
      <c r="C5" s="84"/>
      <c r="D5" s="114"/>
      <c r="E5" s="85"/>
      <c r="F5" s="85"/>
      <c r="G5" s="86"/>
    </row>
    <row r="6" spans="1:7">
      <c r="A6" s="81"/>
      <c r="B6" s="88" t="s">
        <v>377</v>
      </c>
      <c r="C6" s="89"/>
      <c r="D6" s="126"/>
      <c r="E6" s="90"/>
      <c r="F6" s="90"/>
      <c r="G6" s="91"/>
    </row>
    <row r="7" spans="1:7">
      <c r="A7" s="2"/>
      <c r="B7" s="87"/>
      <c r="C7" s="84"/>
      <c r="D7" s="114"/>
      <c r="E7" s="85"/>
      <c r="F7" s="85"/>
      <c r="G7" s="86"/>
    </row>
    <row r="8" spans="1:7">
      <c r="A8" s="2"/>
      <c r="B8" s="87"/>
      <c r="C8" s="4"/>
      <c r="D8" s="114"/>
      <c r="E8" s="86"/>
      <c r="F8" s="86"/>
      <c r="G8" s="85"/>
    </row>
    <row r="9" spans="1:7">
      <c r="A9" s="81" t="s">
        <v>3</v>
      </c>
      <c r="B9" s="92" t="s">
        <v>4</v>
      </c>
      <c r="C9" s="88"/>
      <c r="D9" s="126"/>
      <c r="E9" s="91"/>
      <c r="F9" s="91"/>
      <c r="G9" s="109">
        <f>SUM(G39)</f>
        <v>0</v>
      </c>
    </row>
    <row r="10" spans="1:7">
      <c r="A10" s="81"/>
      <c r="B10" s="92"/>
      <c r="C10" s="88"/>
      <c r="D10" s="126"/>
      <c r="E10" s="91"/>
      <c r="F10" s="91"/>
      <c r="G10" s="86"/>
    </row>
    <row r="11" spans="1:7">
      <c r="A11" s="81" t="s">
        <v>5</v>
      </c>
      <c r="B11" s="92" t="s">
        <v>6</v>
      </c>
      <c r="C11" s="88"/>
      <c r="D11" s="126"/>
      <c r="E11" s="91"/>
      <c r="F11" s="91"/>
      <c r="G11" s="109">
        <f>SUM(G60)</f>
        <v>0</v>
      </c>
    </row>
    <row r="12" spans="1:7">
      <c r="A12" s="81"/>
      <c r="B12" s="92"/>
      <c r="C12" s="88"/>
      <c r="D12" s="126"/>
      <c r="E12" s="91"/>
      <c r="F12" s="91"/>
      <c r="G12" s="86"/>
    </row>
    <row r="13" spans="1:7">
      <c r="A13" s="81" t="s">
        <v>7</v>
      </c>
      <c r="B13" s="93" t="str">
        <f>B63</f>
        <v>GRADBENA DELA</v>
      </c>
      <c r="C13" s="88"/>
      <c r="D13" s="126"/>
      <c r="E13" s="91"/>
      <c r="F13" s="91"/>
      <c r="G13" s="109">
        <f>+G120</f>
        <v>0</v>
      </c>
    </row>
    <row r="14" spans="1:7">
      <c r="A14" s="81"/>
      <c r="B14" s="92"/>
      <c r="C14" s="88"/>
      <c r="D14" s="126"/>
      <c r="E14" s="91"/>
      <c r="F14" s="91"/>
      <c r="G14" s="86"/>
    </row>
    <row r="15" spans="1:7">
      <c r="A15" s="81" t="s">
        <v>8</v>
      </c>
      <c r="B15" s="92" t="s">
        <v>342</v>
      </c>
      <c r="C15" s="88"/>
      <c r="D15" s="126"/>
      <c r="E15" s="91"/>
      <c r="F15" s="91"/>
      <c r="G15" s="109">
        <f>+G161</f>
        <v>0</v>
      </c>
    </row>
    <row r="16" spans="1:7">
      <c r="A16" s="81"/>
      <c r="B16" s="92"/>
      <c r="C16" s="88"/>
      <c r="D16" s="126"/>
      <c r="E16" s="91"/>
      <c r="F16" s="91"/>
      <c r="G16" s="86"/>
    </row>
    <row r="17" spans="1:7">
      <c r="A17" s="81" t="s">
        <v>9</v>
      </c>
      <c r="B17" s="92" t="str">
        <f>B163</f>
        <v>ZAKLJUČNA DELA</v>
      </c>
      <c r="C17" s="88"/>
      <c r="D17" s="126"/>
      <c r="E17" s="91"/>
      <c r="F17" s="91"/>
      <c r="G17" s="109">
        <f>+G171</f>
        <v>0</v>
      </c>
    </row>
    <row r="18" spans="1:7">
      <c r="A18" s="81"/>
      <c r="B18" s="92"/>
      <c r="C18" s="88"/>
      <c r="D18" s="126"/>
      <c r="E18" s="91"/>
      <c r="F18" s="91"/>
      <c r="G18" s="86"/>
    </row>
    <row r="19" spans="1:7" ht="13.5" thickBot="1">
      <c r="A19" s="94"/>
      <c r="B19" s="95" t="s">
        <v>75</v>
      </c>
      <c r="C19" s="97"/>
      <c r="D19" s="171"/>
      <c r="E19" s="98"/>
      <c r="F19" s="98"/>
      <c r="G19" s="97">
        <f>SUM(G9:G17)</f>
        <v>0</v>
      </c>
    </row>
    <row r="20" spans="1:7" ht="13.5" thickTop="1">
      <c r="A20" s="81"/>
      <c r="B20" s="92"/>
      <c r="C20" s="88"/>
      <c r="D20" s="126"/>
      <c r="E20" s="91"/>
      <c r="F20" s="91"/>
      <c r="G20" s="90"/>
    </row>
    <row r="21" spans="1:7">
      <c r="A21" s="81"/>
      <c r="B21" s="92"/>
      <c r="C21" s="88"/>
      <c r="D21" s="126"/>
      <c r="E21" s="91"/>
      <c r="F21" s="91"/>
      <c r="G21" s="90"/>
    </row>
    <row r="22" spans="1:7">
      <c r="A22" s="81"/>
      <c r="B22" s="92"/>
      <c r="C22" s="88"/>
      <c r="D22" s="126"/>
      <c r="E22" s="91"/>
      <c r="F22" s="91"/>
      <c r="G22" s="90"/>
    </row>
    <row r="23" spans="1:7" ht="280.5">
      <c r="A23" s="2"/>
      <c r="B23" s="71" t="s">
        <v>427</v>
      </c>
      <c r="C23" s="88"/>
      <c r="D23" s="126"/>
      <c r="E23" s="91"/>
      <c r="F23" s="91"/>
      <c r="G23" s="90"/>
    </row>
    <row r="24" spans="1:7">
      <c r="A24" s="8"/>
      <c r="B24" s="9"/>
      <c r="C24" s="10"/>
      <c r="D24" s="10"/>
      <c r="E24" s="99"/>
      <c r="F24" s="99"/>
      <c r="G24" s="12"/>
    </row>
    <row r="25" spans="1:7">
      <c r="A25" s="8"/>
      <c r="B25" s="9"/>
      <c r="C25" s="10"/>
      <c r="D25" s="10"/>
      <c r="E25" s="99"/>
      <c r="F25" s="99"/>
      <c r="G25" s="12"/>
    </row>
    <row r="26" spans="1:7">
      <c r="A26" s="8"/>
      <c r="B26" s="9"/>
      <c r="C26" s="80"/>
      <c r="D26" s="10"/>
      <c r="E26" s="12"/>
      <c r="F26" s="12"/>
      <c r="G26" s="12"/>
    </row>
    <row r="27" spans="1:7">
      <c r="A27" s="8"/>
      <c r="B27" s="9"/>
      <c r="C27" s="80"/>
      <c r="D27" s="10"/>
      <c r="E27" s="12"/>
      <c r="F27" s="12"/>
      <c r="G27" s="12"/>
    </row>
    <row r="28" spans="1:7">
      <c r="A28" s="123"/>
      <c r="B28" s="124"/>
      <c r="C28" s="126"/>
      <c r="D28" s="168"/>
      <c r="E28" s="125"/>
      <c r="F28" s="125"/>
      <c r="G28" s="127"/>
    </row>
    <row r="29" spans="1:7">
      <c r="A29" s="32" t="s">
        <v>3</v>
      </c>
      <c r="B29" s="101" t="s">
        <v>4</v>
      </c>
      <c r="C29" s="103"/>
      <c r="D29" s="102"/>
      <c r="E29" s="36"/>
      <c r="F29" s="36"/>
      <c r="G29" s="36"/>
    </row>
    <row r="30" spans="1:7">
      <c r="A30" s="32"/>
      <c r="B30" s="101"/>
      <c r="C30" s="103"/>
      <c r="D30" s="102"/>
      <c r="E30" s="36"/>
      <c r="F30" s="36"/>
      <c r="G30" s="36"/>
    </row>
    <row r="31" spans="1:7">
      <c r="A31" s="173" t="s">
        <v>28</v>
      </c>
      <c r="B31" s="14" t="s">
        <v>29</v>
      </c>
      <c r="C31" s="175" t="s">
        <v>30</v>
      </c>
      <c r="D31" s="174" t="s">
        <v>31</v>
      </c>
      <c r="E31" s="176" t="s">
        <v>32</v>
      </c>
      <c r="F31" s="177"/>
      <c r="G31" s="173" t="s">
        <v>33</v>
      </c>
    </row>
    <row r="32" spans="1:7">
      <c r="A32" s="15"/>
      <c r="B32" s="16"/>
      <c r="C32" s="107"/>
      <c r="D32" s="17"/>
      <c r="E32" s="19"/>
      <c r="F32" s="19"/>
      <c r="G32" s="19"/>
    </row>
    <row r="33" spans="1:7">
      <c r="A33" s="15" t="s">
        <v>127</v>
      </c>
      <c r="B33" s="16" t="s">
        <v>307</v>
      </c>
      <c r="C33" s="17" t="s">
        <v>17</v>
      </c>
      <c r="D33" s="80">
        <v>50</v>
      </c>
      <c r="E33" s="108"/>
      <c r="F33" s="44"/>
      <c r="G33" s="109">
        <f>+D33*E33</f>
        <v>0</v>
      </c>
    </row>
    <row r="34" spans="1:7">
      <c r="A34" s="15"/>
      <c r="B34" s="9"/>
      <c r="C34" s="17"/>
      <c r="D34" s="107"/>
      <c r="E34" s="19"/>
      <c r="F34" s="44"/>
      <c r="G34" s="44">
        <f t="shared" ref="G34:G38" si="0">+D34*E34</f>
        <v>0</v>
      </c>
    </row>
    <row r="35" spans="1:7" ht="25.5">
      <c r="A35" s="15" t="s">
        <v>128</v>
      </c>
      <c r="B35" s="16" t="s">
        <v>308</v>
      </c>
      <c r="C35" s="17" t="s">
        <v>16</v>
      </c>
      <c r="D35" s="107">
        <v>1</v>
      </c>
      <c r="E35" s="109"/>
      <c r="F35" s="44"/>
      <c r="G35" s="109">
        <f t="shared" si="0"/>
        <v>0</v>
      </c>
    </row>
    <row r="36" spans="1:7">
      <c r="A36" s="15"/>
      <c r="B36" s="16"/>
      <c r="C36" s="17"/>
      <c r="D36" s="107"/>
      <c r="E36" s="19"/>
      <c r="F36" s="44"/>
      <c r="G36" s="44">
        <f t="shared" si="0"/>
        <v>0</v>
      </c>
    </row>
    <row r="37" spans="1:7" ht="51">
      <c r="A37" s="15" t="s">
        <v>131</v>
      </c>
      <c r="B37" s="16" t="s">
        <v>37</v>
      </c>
      <c r="C37" s="17" t="s">
        <v>16</v>
      </c>
      <c r="D37" s="107">
        <v>2</v>
      </c>
      <c r="E37" s="109"/>
      <c r="F37" s="44"/>
      <c r="G37" s="109">
        <f t="shared" ref="G37" si="1">+D37*E37</f>
        <v>0</v>
      </c>
    </row>
    <row r="38" spans="1:7">
      <c r="A38" s="104"/>
      <c r="B38" s="116"/>
      <c r="C38" s="106"/>
      <c r="D38" s="117"/>
      <c r="E38" s="119"/>
      <c r="F38" s="44"/>
      <c r="G38" s="109">
        <f t="shared" si="0"/>
        <v>0</v>
      </c>
    </row>
    <row r="39" spans="1:7" ht="13.5" thickBot="1">
      <c r="A39" s="94"/>
      <c r="B39" s="120" t="str">
        <f>CONCATENATE("SKUPAJ ",B29)</f>
        <v>SKUPAJ PREDDELA</v>
      </c>
      <c r="C39" s="121"/>
      <c r="D39" s="98"/>
      <c r="E39" s="97"/>
      <c r="F39" s="97"/>
      <c r="G39" s="122">
        <f>SUM(G33:G38)</f>
        <v>0</v>
      </c>
    </row>
    <row r="40" spans="1:7" ht="13.5" thickTop="1">
      <c r="A40" s="123"/>
      <c r="B40" s="124"/>
      <c r="C40" s="126"/>
      <c r="D40" s="168"/>
      <c r="E40" s="125"/>
      <c r="F40" s="125"/>
      <c r="G40" s="127"/>
    </row>
    <row r="41" spans="1:7">
      <c r="A41" s="104"/>
      <c r="B41" s="31"/>
      <c r="C41" s="106"/>
      <c r="D41" s="117"/>
      <c r="E41" s="119"/>
      <c r="F41" s="44"/>
      <c r="G41" s="78"/>
    </row>
    <row r="42" spans="1:7">
      <c r="A42" s="32" t="s">
        <v>5</v>
      </c>
      <c r="B42" s="129" t="s">
        <v>6</v>
      </c>
      <c r="C42" s="182"/>
      <c r="D42" s="201"/>
      <c r="E42" s="202"/>
      <c r="F42" s="202"/>
      <c r="G42" s="202"/>
    </row>
    <row r="43" spans="1:7">
      <c r="A43" s="128"/>
      <c r="B43" s="129"/>
      <c r="C43" s="182"/>
      <c r="D43" s="201"/>
      <c r="E43" s="202"/>
      <c r="F43" s="202"/>
      <c r="G43" s="202"/>
    </row>
    <row r="44" spans="1:7">
      <c r="A44" s="173" t="s">
        <v>28</v>
      </c>
      <c r="B44" s="14" t="s">
        <v>29</v>
      </c>
      <c r="C44" s="175" t="s">
        <v>30</v>
      </c>
      <c r="D44" s="174" t="s">
        <v>31</v>
      </c>
      <c r="E44" s="176"/>
      <c r="F44" s="177"/>
      <c r="G44" s="173" t="s">
        <v>33</v>
      </c>
    </row>
    <row r="45" spans="1:7">
      <c r="A45" s="128"/>
      <c r="B45" s="129"/>
      <c r="C45" s="131"/>
      <c r="D45" s="169"/>
      <c r="E45" s="130"/>
      <c r="F45" s="130"/>
      <c r="G45" s="130"/>
    </row>
    <row r="46" spans="1:7" ht="38.25">
      <c r="A46" s="15" t="s">
        <v>87</v>
      </c>
      <c r="B46" s="39" t="s">
        <v>309</v>
      </c>
      <c r="C46" s="106" t="s">
        <v>96</v>
      </c>
      <c r="D46" s="162">
        <v>67.7</v>
      </c>
      <c r="E46" s="203"/>
      <c r="F46" s="202"/>
      <c r="G46" s="203">
        <f>SUM(E46*D46)</f>
        <v>0</v>
      </c>
    </row>
    <row r="47" spans="1:7">
      <c r="A47" s="15"/>
      <c r="B47" s="39"/>
      <c r="C47" s="106"/>
      <c r="D47" s="162"/>
      <c r="E47" s="205"/>
      <c r="F47" s="202"/>
      <c r="G47" s="205">
        <f t="shared" ref="G47:G59" si="2">SUM(E47*D47)</f>
        <v>0</v>
      </c>
    </row>
    <row r="48" spans="1:7" ht="38.25">
      <c r="A48" s="15" t="s">
        <v>88</v>
      </c>
      <c r="B48" s="39" t="s">
        <v>310</v>
      </c>
      <c r="C48" s="106" t="s">
        <v>96</v>
      </c>
      <c r="D48" s="201">
        <v>16.899999999999999</v>
      </c>
      <c r="E48" s="203"/>
      <c r="F48" s="202"/>
      <c r="G48" s="203">
        <f t="shared" si="2"/>
        <v>0</v>
      </c>
    </row>
    <row r="49" spans="1:7">
      <c r="A49" s="104"/>
      <c r="B49" s="39"/>
      <c r="C49" s="106"/>
      <c r="D49" s="201"/>
      <c r="E49" s="202"/>
      <c r="F49" s="202"/>
      <c r="G49" s="202">
        <f t="shared" si="2"/>
        <v>0</v>
      </c>
    </row>
    <row r="50" spans="1:7" ht="25.5">
      <c r="A50" s="15" t="s">
        <v>89</v>
      </c>
      <c r="B50" s="39" t="s">
        <v>311</v>
      </c>
      <c r="C50" s="106" t="s">
        <v>95</v>
      </c>
      <c r="D50" s="201">
        <v>96.4</v>
      </c>
      <c r="E50" s="203"/>
      <c r="F50" s="202"/>
      <c r="G50" s="203">
        <f t="shared" si="2"/>
        <v>0</v>
      </c>
    </row>
    <row r="51" spans="1:7">
      <c r="A51" s="15"/>
      <c r="B51" s="39"/>
      <c r="C51" s="106"/>
      <c r="D51" s="201"/>
      <c r="E51" s="202"/>
      <c r="F51" s="202"/>
      <c r="G51" s="202">
        <f t="shared" si="2"/>
        <v>0</v>
      </c>
    </row>
    <row r="52" spans="1:7" ht="51">
      <c r="A52" s="15" t="s">
        <v>90</v>
      </c>
      <c r="B52" s="39" t="s">
        <v>312</v>
      </c>
      <c r="C52" s="106" t="s">
        <v>96</v>
      </c>
      <c r="D52" s="201">
        <v>24.9</v>
      </c>
      <c r="E52" s="203"/>
      <c r="F52" s="202"/>
      <c r="G52" s="203">
        <f t="shared" si="2"/>
        <v>0</v>
      </c>
    </row>
    <row r="53" spans="1:7">
      <c r="A53" s="104"/>
      <c r="B53" s="39"/>
      <c r="C53" s="106"/>
      <c r="D53" s="201"/>
      <c r="E53" s="205"/>
      <c r="F53" s="202"/>
      <c r="G53" s="202">
        <f t="shared" si="2"/>
        <v>0</v>
      </c>
    </row>
    <row r="54" spans="1:7" ht="63.75">
      <c r="A54" s="15" t="s">
        <v>91</v>
      </c>
      <c r="B54" s="39" t="s">
        <v>313</v>
      </c>
      <c r="C54" s="106" t="s">
        <v>96</v>
      </c>
      <c r="D54" s="201">
        <v>58.3</v>
      </c>
      <c r="E54" s="203"/>
      <c r="F54" s="202"/>
      <c r="G54" s="203">
        <f t="shared" si="2"/>
        <v>0</v>
      </c>
    </row>
    <row r="55" spans="1:7">
      <c r="A55" s="104"/>
      <c r="B55" s="39"/>
      <c r="C55" s="106"/>
      <c r="D55" s="201"/>
      <c r="E55" s="205"/>
      <c r="F55" s="202"/>
      <c r="G55" s="202">
        <f t="shared" si="2"/>
        <v>0</v>
      </c>
    </row>
    <row r="56" spans="1:7" ht="38.25">
      <c r="A56" s="15" t="s">
        <v>135</v>
      </c>
      <c r="B56" s="39" t="s">
        <v>49</v>
      </c>
      <c r="C56" s="106" t="s">
        <v>96</v>
      </c>
      <c r="D56" s="201">
        <v>8</v>
      </c>
      <c r="E56" s="203"/>
      <c r="F56" s="202"/>
      <c r="G56" s="203">
        <f t="shared" si="2"/>
        <v>0</v>
      </c>
    </row>
    <row r="57" spans="1:7">
      <c r="A57" s="104"/>
      <c r="B57" s="39"/>
      <c r="C57" s="106"/>
      <c r="D57" s="201"/>
      <c r="E57" s="205"/>
      <c r="F57" s="202"/>
      <c r="G57" s="202">
        <f t="shared" si="2"/>
        <v>0</v>
      </c>
    </row>
    <row r="58" spans="1:7" ht="51">
      <c r="A58" s="15" t="s">
        <v>136</v>
      </c>
      <c r="B58" s="39" t="s">
        <v>446</v>
      </c>
      <c r="C58" s="106" t="s">
        <v>96</v>
      </c>
      <c r="D58" s="201">
        <v>84.6</v>
      </c>
      <c r="E58" s="203"/>
      <c r="F58" s="202"/>
      <c r="G58" s="203">
        <f t="shared" si="2"/>
        <v>0</v>
      </c>
    </row>
    <row r="59" spans="1:7">
      <c r="A59" s="104"/>
      <c r="B59" s="39"/>
      <c r="C59" s="106"/>
      <c r="D59" s="162"/>
      <c r="E59" s="205"/>
      <c r="F59" s="202"/>
      <c r="G59" s="202">
        <f t="shared" si="2"/>
        <v>0</v>
      </c>
    </row>
    <row r="60" spans="1:7" ht="13.5" thickBot="1">
      <c r="A60" s="94"/>
      <c r="B60" s="120" t="str">
        <f>CONCATENATE("SKUPAJ ",B42)</f>
        <v>SKUPAJ ZEMELJSKA DELA</v>
      </c>
      <c r="C60" s="121"/>
      <c r="D60" s="98"/>
      <c r="E60" s="97"/>
      <c r="F60" s="97"/>
      <c r="G60" s="122">
        <f>SUM(G46:G59)</f>
        <v>0</v>
      </c>
    </row>
    <row r="61" spans="1:7" ht="13.5" thickTop="1">
      <c r="A61" s="204"/>
      <c r="B61" s="206"/>
      <c r="C61" s="182"/>
      <c r="D61" s="201"/>
      <c r="E61" s="202"/>
      <c r="F61" s="202"/>
      <c r="G61" s="202"/>
    </row>
    <row r="62" spans="1:7">
      <c r="A62" s="48"/>
      <c r="B62" s="52"/>
      <c r="C62" s="51"/>
      <c r="D62" s="53"/>
      <c r="E62" s="50"/>
      <c r="F62" s="50"/>
      <c r="G62" s="19"/>
    </row>
    <row r="63" spans="1:7">
      <c r="A63" s="144" t="s">
        <v>7</v>
      </c>
      <c r="B63" s="145" t="s">
        <v>2</v>
      </c>
      <c r="C63" s="147"/>
      <c r="D63" s="146"/>
      <c r="E63" s="50"/>
      <c r="F63" s="50"/>
      <c r="G63" s="19"/>
    </row>
    <row r="64" spans="1:7">
      <c r="A64" s="144"/>
      <c r="B64" s="145"/>
      <c r="C64" s="147"/>
      <c r="D64" s="146"/>
      <c r="E64" s="50"/>
      <c r="F64" s="50"/>
      <c r="G64" s="19"/>
    </row>
    <row r="65" spans="1:7">
      <c r="A65" s="173" t="s">
        <v>28</v>
      </c>
      <c r="B65" s="14" t="s">
        <v>29</v>
      </c>
      <c r="C65" s="175" t="s">
        <v>31</v>
      </c>
      <c r="D65" s="174" t="s">
        <v>30</v>
      </c>
      <c r="E65" s="176"/>
      <c r="F65" s="177"/>
      <c r="G65" s="173" t="s">
        <v>33</v>
      </c>
    </row>
    <row r="66" spans="1:7">
      <c r="A66" s="144"/>
      <c r="B66" s="145"/>
      <c r="C66" s="147"/>
      <c r="D66" s="146"/>
      <c r="E66" s="50"/>
      <c r="F66" s="50"/>
      <c r="G66" s="19"/>
    </row>
    <row r="67" spans="1:7" ht="38.25">
      <c r="A67" s="48" t="s">
        <v>147</v>
      </c>
      <c r="B67" s="16" t="s">
        <v>314</v>
      </c>
      <c r="C67" s="49" t="s">
        <v>84</v>
      </c>
      <c r="D67" s="53">
        <v>230</v>
      </c>
      <c r="E67" s="118"/>
      <c r="F67" s="44"/>
      <c r="G67" s="109">
        <f t="shared" ref="G67:G119" si="3">+D67*E67</f>
        <v>0</v>
      </c>
    </row>
    <row r="68" spans="1:7">
      <c r="A68" s="48"/>
      <c r="B68" s="150"/>
      <c r="C68" s="49"/>
      <c r="D68" s="53"/>
      <c r="E68" s="53"/>
      <c r="F68" s="44"/>
      <c r="G68" s="202">
        <f t="shared" si="3"/>
        <v>0</v>
      </c>
    </row>
    <row r="69" spans="1:7" ht="25.5">
      <c r="A69" s="48" t="s">
        <v>148</v>
      </c>
      <c r="B69" s="22" t="s">
        <v>375</v>
      </c>
      <c r="C69" s="49" t="s">
        <v>84</v>
      </c>
      <c r="D69" s="53">
        <v>165</v>
      </c>
      <c r="E69" s="118"/>
      <c r="F69" s="44"/>
      <c r="G69" s="109">
        <f t="shared" si="3"/>
        <v>0</v>
      </c>
    </row>
    <row r="70" spans="1:7">
      <c r="A70" s="48"/>
      <c r="B70" s="22"/>
      <c r="C70" s="49"/>
      <c r="D70" s="49"/>
      <c r="E70" s="50"/>
      <c r="F70" s="44"/>
      <c r="G70" s="202">
        <f t="shared" si="3"/>
        <v>0</v>
      </c>
    </row>
    <row r="71" spans="1:7" ht="25.5">
      <c r="A71" s="48" t="s">
        <v>149</v>
      </c>
      <c r="B71" s="22" t="s">
        <v>315</v>
      </c>
      <c r="C71" s="49" t="s">
        <v>84</v>
      </c>
      <c r="D71" s="53">
        <v>160</v>
      </c>
      <c r="E71" s="118"/>
      <c r="F71" s="44"/>
      <c r="G71" s="109">
        <f t="shared" si="3"/>
        <v>0</v>
      </c>
    </row>
    <row r="72" spans="1:7">
      <c r="A72" s="48"/>
      <c r="B72" s="22"/>
      <c r="C72" s="49"/>
      <c r="D72" s="53"/>
      <c r="E72" s="50"/>
      <c r="F72" s="44"/>
      <c r="G72" s="202">
        <f t="shared" si="3"/>
        <v>0</v>
      </c>
    </row>
    <row r="73" spans="1:7" s="271" customFormat="1" ht="38.25">
      <c r="A73" s="48" t="s">
        <v>150</v>
      </c>
      <c r="B73" s="287" t="s">
        <v>324</v>
      </c>
      <c r="C73" s="288"/>
      <c r="D73" s="275"/>
      <c r="E73" s="276"/>
      <c r="F73" s="277"/>
      <c r="G73" s="289"/>
    </row>
    <row r="74" spans="1:7" s="272" customFormat="1" ht="41.25" customHeight="1">
      <c r="A74" s="273"/>
      <c r="B74" s="287" t="s">
        <v>316</v>
      </c>
      <c r="C74" s="49" t="s">
        <v>96</v>
      </c>
      <c r="D74" s="53">
        <v>1.41</v>
      </c>
      <c r="E74" s="277"/>
      <c r="F74" s="289"/>
      <c r="G74" s="289"/>
    </row>
    <row r="75" spans="1:7" s="272" customFormat="1" ht="14.25">
      <c r="A75" s="273"/>
      <c r="B75" s="287" t="s">
        <v>317</v>
      </c>
      <c r="C75" s="49" t="s">
        <v>95</v>
      </c>
      <c r="D75" s="53">
        <v>1</v>
      </c>
      <c r="E75" s="277"/>
      <c r="F75" s="289"/>
      <c r="G75" s="289"/>
    </row>
    <row r="76" spans="1:7" s="272" customFormat="1" ht="14.25">
      <c r="A76" s="273"/>
      <c r="B76" s="287" t="s">
        <v>318</v>
      </c>
      <c r="C76" s="49" t="s">
        <v>95</v>
      </c>
      <c r="D76" s="53">
        <v>1</v>
      </c>
      <c r="E76" s="277"/>
      <c r="F76" s="289"/>
      <c r="G76" s="289"/>
    </row>
    <row r="77" spans="1:7" s="271" customFormat="1" ht="27">
      <c r="A77" s="273"/>
      <c r="B77" s="287" t="s">
        <v>339</v>
      </c>
      <c r="C77" s="49" t="s">
        <v>96</v>
      </c>
      <c r="D77" s="53">
        <v>0.1</v>
      </c>
      <c r="E77" s="277"/>
      <c r="F77" s="289"/>
      <c r="G77" s="289"/>
    </row>
    <row r="78" spans="1:7" s="271" customFormat="1" ht="28.5" customHeight="1">
      <c r="A78" s="273"/>
      <c r="B78" s="287" t="s">
        <v>319</v>
      </c>
      <c r="C78" s="49" t="s">
        <v>16</v>
      </c>
      <c r="D78" s="53">
        <v>1</v>
      </c>
      <c r="E78" s="277"/>
      <c r="F78" s="289"/>
      <c r="G78" s="289"/>
    </row>
    <row r="79" spans="1:7" s="271" customFormat="1" ht="51">
      <c r="A79" s="273"/>
      <c r="B79" s="287" t="s">
        <v>320</v>
      </c>
      <c r="C79" s="49" t="s">
        <v>95</v>
      </c>
      <c r="D79" s="53">
        <v>0.1</v>
      </c>
      <c r="E79" s="277"/>
      <c r="F79" s="289"/>
      <c r="G79" s="289"/>
    </row>
    <row r="80" spans="1:7" s="271" customFormat="1" ht="40.5" customHeight="1">
      <c r="A80" s="273"/>
      <c r="B80" s="287" t="s">
        <v>326</v>
      </c>
      <c r="C80" s="49" t="s">
        <v>16</v>
      </c>
      <c r="D80" s="53">
        <v>1</v>
      </c>
      <c r="E80" s="277"/>
      <c r="F80" s="289"/>
      <c r="G80" s="289"/>
    </row>
    <row r="81" spans="1:7" s="271" customFormat="1" ht="39" customHeight="1">
      <c r="A81" s="273"/>
      <c r="B81" s="287" t="s">
        <v>321</v>
      </c>
      <c r="C81" s="49" t="s">
        <v>96</v>
      </c>
      <c r="D81" s="53">
        <v>0.68</v>
      </c>
      <c r="E81" s="277"/>
      <c r="F81" s="289"/>
      <c r="G81" s="289"/>
    </row>
    <row r="82" spans="1:7" s="271" customFormat="1" ht="42.6" customHeight="1">
      <c r="A82" s="273"/>
      <c r="B82" s="287" t="s">
        <v>444</v>
      </c>
      <c r="C82" s="49" t="s">
        <v>96</v>
      </c>
      <c r="D82" s="53">
        <v>0.73</v>
      </c>
      <c r="E82" s="277"/>
      <c r="F82" s="289"/>
      <c r="G82" s="289"/>
    </row>
    <row r="83" spans="1:7" s="272" customFormat="1" ht="14.25">
      <c r="A83" s="290"/>
      <c r="B83" s="291" t="s">
        <v>325</v>
      </c>
      <c r="C83" s="286" t="s">
        <v>323</v>
      </c>
      <c r="D83" s="282">
        <v>7</v>
      </c>
      <c r="E83" s="279"/>
      <c r="F83" s="280"/>
      <c r="G83" s="281">
        <f t="shared" ref="G83" si="4">+D83*E83</f>
        <v>0</v>
      </c>
    </row>
    <row r="84" spans="1:7" s="272" customFormat="1" ht="14.25">
      <c r="B84" s="283"/>
      <c r="C84" s="284"/>
      <c r="D84" s="143"/>
      <c r="E84" s="119"/>
      <c r="F84" s="285"/>
      <c r="G84" s="78"/>
    </row>
    <row r="85" spans="1:7" s="272" customFormat="1" ht="25.5">
      <c r="A85" s="48" t="s">
        <v>151</v>
      </c>
      <c r="B85" s="287" t="s">
        <v>327</v>
      </c>
      <c r="C85" s="49"/>
      <c r="D85" s="53"/>
      <c r="E85" s="277"/>
      <c r="F85" s="277"/>
      <c r="G85" s="277"/>
    </row>
    <row r="86" spans="1:7" s="272" customFormat="1" ht="42.6" customHeight="1">
      <c r="A86" s="290"/>
      <c r="B86" s="287" t="s">
        <v>328</v>
      </c>
      <c r="C86" s="49" t="s">
        <v>96</v>
      </c>
      <c r="D86" s="53">
        <v>3.92</v>
      </c>
      <c r="E86" s="277"/>
      <c r="F86" s="277"/>
      <c r="G86" s="277"/>
    </row>
    <row r="87" spans="1:7" s="272" customFormat="1" ht="14.25">
      <c r="A87" s="290"/>
      <c r="B87" s="287" t="s">
        <v>317</v>
      </c>
      <c r="C87" s="49" t="s">
        <v>95</v>
      </c>
      <c r="D87" s="53">
        <v>1.96</v>
      </c>
      <c r="E87" s="277"/>
      <c r="F87" s="277"/>
      <c r="G87" s="277"/>
    </row>
    <row r="88" spans="1:7" s="272" customFormat="1" ht="14.25">
      <c r="A88" s="290"/>
      <c r="B88" s="287" t="s">
        <v>318</v>
      </c>
      <c r="C88" s="49" t="s">
        <v>95</v>
      </c>
      <c r="D88" s="53">
        <v>1.96</v>
      </c>
      <c r="E88" s="277"/>
      <c r="F88" s="277"/>
      <c r="G88" s="277"/>
    </row>
    <row r="89" spans="1:7" s="272" customFormat="1" ht="25.5">
      <c r="A89" s="290"/>
      <c r="B89" s="287" t="s">
        <v>329</v>
      </c>
      <c r="C89" s="49" t="s">
        <v>96</v>
      </c>
      <c r="D89" s="53">
        <v>0.2</v>
      </c>
      <c r="E89" s="277"/>
      <c r="F89" s="277"/>
      <c r="G89" s="277"/>
    </row>
    <row r="90" spans="1:7" s="272" customFormat="1" ht="25.5">
      <c r="A90" s="290"/>
      <c r="B90" s="287" t="s">
        <v>330</v>
      </c>
      <c r="C90" s="49" t="s">
        <v>95</v>
      </c>
      <c r="D90" s="53">
        <v>0.82</v>
      </c>
      <c r="E90" s="277"/>
      <c r="F90" s="277"/>
      <c r="G90" s="277"/>
    </row>
    <row r="91" spans="1:7" s="272" customFormat="1" ht="25.5">
      <c r="A91" s="290"/>
      <c r="B91" s="287" t="s">
        <v>331</v>
      </c>
      <c r="C91" s="49" t="s">
        <v>23</v>
      </c>
      <c r="D91" s="53">
        <v>41.9</v>
      </c>
      <c r="E91" s="277"/>
      <c r="F91" s="277"/>
      <c r="G91" s="277"/>
    </row>
    <row r="92" spans="1:7" s="272" customFormat="1" ht="38.25">
      <c r="A92" s="290"/>
      <c r="B92" s="287" t="s">
        <v>332</v>
      </c>
      <c r="C92" s="49" t="s">
        <v>96</v>
      </c>
      <c r="D92" s="53">
        <v>0.2</v>
      </c>
      <c r="E92" s="277"/>
      <c r="F92" s="277"/>
      <c r="G92" s="277"/>
    </row>
    <row r="93" spans="1:7" s="272" customFormat="1" ht="14.25">
      <c r="A93" s="290"/>
      <c r="B93" s="287" t="s">
        <v>340</v>
      </c>
      <c r="C93" s="49" t="s">
        <v>84</v>
      </c>
      <c r="D93" s="53">
        <v>1.6</v>
      </c>
      <c r="E93" s="277"/>
      <c r="F93" s="277"/>
      <c r="G93" s="277"/>
    </row>
    <row r="94" spans="1:7" s="272" customFormat="1" ht="25.5">
      <c r="A94" s="290"/>
      <c r="B94" s="287" t="s">
        <v>333</v>
      </c>
      <c r="C94" s="49" t="s">
        <v>95</v>
      </c>
      <c r="D94" s="53">
        <v>6.6</v>
      </c>
      <c r="E94" s="277"/>
      <c r="F94" s="277"/>
      <c r="G94" s="277"/>
    </row>
    <row r="95" spans="1:7" s="272" customFormat="1" ht="25.5">
      <c r="A95" s="290"/>
      <c r="B95" s="287" t="s">
        <v>334</v>
      </c>
      <c r="C95" s="49" t="s">
        <v>23</v>
      </c>
      <c r="D95" s="53">
        <v>50.6</v>
      </c>
      <c r="E95" s="277"/>
      <c r="F95" s="277"/>
      <c r="G95" s="277"/>
    </row>
    <row r="96" spans="1:7" s="272" customFormat="1" ht="38.25">
      <c r="A96" s="290"/>
      <c r="B96" s="287" t="s">
        <v>335</v>
      </c>
      <c r="C96" s="49" t="s">
        <v>96</v>
      </c>
      <c r="D96" s="53">
        <v>1.1499999999999999</v>
      </c>
      <c r="E96" s="277"/>
      <c r="F96" s="277"/>
      <c r="G96" s="277"/>
    </row>
    <row r="97" spans="1:7" s="272" customFormat="1" ht="51">
      <c r="A97" s="290"/>
      <c r="B97" s="287" t="s">
        <v>336</v>
      </c>
      <c r="C97" s="49" t="s">
        <v>96</v>
      </c>
      <c r="D97" s="53">
        <v>0.15</v>
      </c>
      <c r="E97" s="277"/>
      <c r="F97" s="277"/>
      <c r="G97" s="277"/>
    </row>
    <row r="98" spans="1:7" s="272" customFormat="1" ht="51">
      <c r="A98" s="290"/>
      <c r="B98" s="287" t="s">
        <v>337</v>
      </c>
      <c r="C98" s="49" t="s">
        <v>96</v>
      </c>
      <c r="D98" s="53">
        <v>2</v>
      </c>
      <c r="E98" s="277"/>
      <c r="F98" s="277"/>
      <c r="G98" s="277"/>
    </row>
    <row r="99" spans="1:7" ht="51">
      <c r="A99" s="48"/>
      <c r="B99" s="287" t="s">
        <v>445</v>
      </c>
      <c r="C99" s="49" t="s">
        <v>96</v>
      </c>
      <c r="D99" s="53">
        <v>1.94</v>
      </c>
      <c r="E99" s="277"/>
      <c r="F99" s="277"/>
      <c r="G99" s="277"/>
    </row>
    <row r="100" spans="1:7" s="272" customFormat="1" ht="14.25">
      <c r="A100" s="290"/>
      <c r="B100" s="291" t="s">
        <v>338</v>
      </c>
      <c r="C100" s="286" t="s">
        <v>323</v>
      </c>
      <c r="D100" s="282">
        <v>1</v>
      </c>
      <c r="E100" s="279"/>
      <c r="F100" s="280"/>
      <c r="G100" s="281">
        <f t="shared" ref="G100" si="5">+D100*E100</f>
        <v>0</v>
      </c>
    </row>
    <row r="101" spans="1:7">
      <c r="A101" s="48"/>
      <c r="B101" s="22"/>
      <c r="C101" s="49"/>
      <c r="D101" s="162"/>
      <c r="E101" s="44"/>
      <c r="F101" s="44"/>
      <c r="G101" s="44">
        <f>+D101*E101</f>
        <v>0</v>
      </c>
    </row>
    <row r="102" spans="1:7" ht="188.45" customHeight="1">
      <c r="A102" s="48" t="s">
        <v>152</v>
      </c>
      <c r="B102" s="22" t="s">
        <v>362</v>
      </c>
      <c r="C102" s="49" t="s">
        <v>16</v>
      </c>
      <c r="D102" s="53">
        <v>1</v>
      </c>
      <c r="E102" s="118"/>
      <c r="F102" s="44"/>
      <c r="G102" s="109">
        <f t="shared" ref="G102:G117" si="6">+D102*E102</f>
        <v>0</v>
      </c>
    </row>
    <row r="103" spans="1:7">
      <c r="A103" s="48"/>
      <c r="B103" s="22"/>
      <c r="C103" s="49"/>
      <c r="D103" s="162"/>
      <c r="E103" s="44"/>
      <c r="F103" s="44"/>
      <c r="G103" s="44"/>
    </row>
    <row r="104" spans="1:7" ht="25.5">
      <c r="A104" s="48" t="s">
        <v>179</v>
      </c>
      <c r="B104" s="274" t="s">
        <v>374</v>
      </c>
      <c r="C104" s="276"/>
      <c r="D104" s="276"/>
      <c r="E104" s="44"/>
      <c r="F104" s="44"/>
      <c r="G104" s="44"/>
    </row>
    <row r="105" spans="1:7" ht="51">
      <c r="A105" s="48"/>
      <c r="B105" s="274" t="s">
        <v>365</v>
      </c>
      <c r="C105" s="49" t="s">
        <v>96</v>
      </c>
      <c r="D105" s="53">
        <v>0.34799999999999998</v>
      </c>
      <c r="E105" s="44"/>
      <c r="F105" s="44"/>
      <c r="G105" s="44"/>
    </row>
    <row r="106" spans="1:7" ht="14.25">
      <c r="A106" s="48"/>
      <c r="B106" s="274" t="s">
        <v>317</v>
      </c>
      <c r="C106" s="49" t="s">
        <v>95</v>
      </c>
      <c r="D106" s="53">
        <v>0.21</v>
      </c>
      <c r="E106" s="44"/>
      <c r="F106" s="44"/>
      <c r="G106" s="44"/>
    </row>
    <row r="107" spans="1:7" ht="14.25">
      <c r="A107" s="48"/>
      <c r="B107" s="274" t="s">
        <v>318</v>
      </c>
      <c r="C107" s="49" t="s">
        <v>95</v>
      </c>
      <c r="D107" s="53">
        <v>0.21</v>
      </c>
      <c r="E107" s="44"/>
      <c r="F107" s="44"/>
      <c r="G107" s="44"/>
    </row>
    <row r="108" spans="1:7" ht="27">
      <c r="A108" s="48"/>
      <c r="B108" s="274" t="s">
        <v>370</v>
      </c>
      <c r="C108" s="49" t="s">
        <v>96</v>
      </c>
      <c r="D108" s="53">
        <v>2.1000000000000001E-2</v>
      </c>
      <c r="E108" s="44"/>
      <c r="F108" s="44"/>
      <c r="G108" s="44"/>
    </row>
    <row r="109" spans="1:7" ht="25.5">
      <c r="A109" s="48"/>
      <c r="B109" s="274" t="s">
        <v>366</v>
      </c>
      <c r="C109" s="49" t="s">
        <v>95</v>
      </c>
      <c r="D109" s="53">
        <v>3.15</v>
      </c>
      <c r="E109" s="44"/>
      <c r="F109" s="44"/>
      <c r="G109" s="44"/>
    </row>
    <row r="110" spans="1:7" ht="25.5">
      <c r="A110" s="48"/>
      <c r="B110" s="274" t="s">
        <v>367</v>
      </c>
      <c r="C110" s="49" t="s">
        <v>23</v>
      </c>
      <c r="D110" s="53">
        <v>9.4499999999999993</v>
      </c>
      <c r="E110" s="44"/>
      <c r="F110" s="44"/>
      <c r="G110" s="44"/>
    </row>
    <row r="111" spans="1:7" ht="38.25">
      <c r="A111" s="48"/>
      <c r="B111" s="274" t="s">
        <v>368</v>
      </c>
      <c r="C111" s="49" t="s">
        <v>16</v>
      </c>
      <c r="D111" s="53">
        <v>4</v>
      </c>
      <c r="E111" s="44"/>
      <c r="F111" s="44"/>
      <c r="G111" s="44"/>
    </row>
    <row r="112" spans="1:7" ht="39.75">
      <c r="A112" s="48"/>
      <c r="B112" s="274" t="s">
        <v>371</v>
      </c>
      <c r="C112" s="49" t="s">
        <v>96</v>
      </c>
      <c r="D112" s="53">
        <v>0.315</v>
      </c>
      <c r="E112" s="44"/>
      <c r="F112" s="44"/>
      <c r="G112" s="44"/>
    </row>
    <row r="113" spans="1:8" ht="38.25">
      <c r="A113" s="48"/>
      <c r="B113" s="274" t="s">
        <v>372</v>
      </c>
      <c r="C113" s="49" t="s">
        <v>16</v>
      </c>
      <c r="D113" s="53">
        <v>2</v>
      </c>
      <c r="E113" s="44"/>
      <c r="F113" s="44"/>
      <c r="G113" s="44"/>
    </row>
    <row r="114" spans="1:8" ht="51">
      <c r="A114" s="48"/>
      <c r="B114" s="274" t="s">
        <v>369</v>
      </c>
      <c r="C114" s="49" t="s">
        <v>96</v>
      </c>
      <c r="D114" s="53">
        <v>0.13800000000000001</v>
      </c>
      <c r="E114" s="44"/>
      <c r="F114" s="44"/>
      <c r="G114" s="44"/>
    </row>
    <row r="115" spans="1:8" ht="51">
      <c r="A115" s="48"/>
      <c r="B115" s="274" t="s">
        <v>322</v>
      </c>
      <c r="C115" s="49" t="s">
        <v>96</v>
      </c>
      <c r="D115" s="53">
        <v>0.21</v>
      </c>
      <c r="E115" s="44"/>
      <c r="F115" s="44"/>
      <c r="G115" s="44"/>
    </row>
    <row r="116" spans="1:8">
      <c r="A116" s="48"/>
      <c r="B116" s="291" t="s">
        <v>373</v>
      </c>
      <c r="C116" s="286" t="s">
        <v>323</v>
      </c>
      <c r="D116" s="282">
        <v>1</v>
      </c>
      <c r="E116" s="279"/>
      <c r="F116" s="280"/>
      <c r="G116" s="281">
        <f t="shared" ref="G116" si="7">+D116*E116</f>
        <v>0</v>
      </c>
    </row>
    <row r="117" spans="1:8">
      <c r="A117" s="48"/>
      <c r="B117" s="22"/>
      <c r="C117" s="49"/>
      <c r="D117" s="53"/>
      <c r="E117" s="50"/>
      <c r="F117" s="44"/>
      <c r="G117" s="202">
        <f t="shared" si="6"/>
        <v>0</v>
      </c>
    </row>
    <row r="118" spans="1:8" ht="97.9" customHeight="1">
      <c r="A118" s="48" t="s">
        <v>180</v>
      </c>
      <c r="B118" s="22" t="s">
        <v>341</v>
      </c>
      <c r="C118" s="106" t="s">
        <v>16</v>
      </c>
      <c r="D118" s="117">
        <v>2</v>
      </c>
      <c r="E118" s="118"/>
      <c r="F118" s="208"/>
      <c r="G118" s="109">
        <f t="shared" ref="G118" si="8">+D118*E118</f>
        <v>0</v>
      </c>
    </row>
    <row r="119" spans="1:8">
      <c r="A119" s="207"/>
      <c r="B119" s="22"/>
      <c r="C119" s="106"/>
      <c r="D119" s="117"/>
      <c r="E119" s="119"/>
      <c r="F119" s="208"/>
      <c r="G119" s="202">
        <f t="shared" si="3"/>
        <v>0</v>
      </c>
    </row>
    <row r="120" spans="1:8" ht="13.5" thickBot="1">
      <c r="A120" s="154"/>
      <c r="B120" s="155" t="s">
        <v>59</v>
      </c>
      <c r="C120" s="157"/>
      <c r="D120" s="156"/>
      <c r="E120" s="158"/>
      <c r="F120" s="158"/>
      <c r="G120" s="122">
        <f>SUM(G67:G119)</f>
        <v>0</v>
      </c>
    </row>
    <row r="121" spans="1:8" ht="13.5" thickTop="1">
      <c r="A121" s="136"/>
      <c r="B121" s="140"/>
      <c r="C121" s="134"/>
      <c r="D121" s="133"/>
      <c r="E121" s="66"/>
      <c r="F121" s="66"/>
      <c r="G121" s="19"/>
    </row>
    <row r="122" spans="1:8">
      <c r="A122" s="159"/>
      <c r="B122" s="160"/>
      <c r="C122" s="111"/>
      <c r="D122" s="26"/>
      <c r="E122" s="66"/>
      <c r="F122" s="66"/>
      <c r="G122" s="19"/>
    </row>
    <row r="123" spans="1:8">
      <c r="A123" s="32" t="s">
        <v>8</v>
      </c>
      <c r="B123" s="57" t="s">
        <v>342</v>
      </c>
      <c r="C123" s="103"/>
      <c r="D123" s="102"/>
      <c r="E123" s="66"/>
      <c r="F123" s="66"/>
      <c r="G123" s="19"/>
    </row>
    <row r="124" spans="1:8">
      <c r="A124" s="32"/>
      <c r="B124" s="57"/>
      <c r="C124" s="103"/>
      <c r="D124" s="102"/>
      <c r="E124" s="66"/>
      <c r="F124" s="66"/>
      <c r="G124" s="19"/>
    </row>
    <row r="125" spans="1:8">
      <c r="A125" s="173" t="s">
        <v>28</v>
      </c>
      <c r="B125" s="14" t="s">
        <v>29</v>
      </c>
      <c r="C125" s="175" t="s">
        <v>30</v>
      </c>
      <c r="D125" s="174" t="s">
        <v>31</v>
      </c>
      <c r="E125" s="176" t="s">
        <v>32</v>
      </c>
      <c r="F125" s="177"/>
      <c r="G125" s="173" t="s">
        <v>33</v>
      </c>
    </row>
    <row r="126" spans="1:8">
      <c r="A126" s="15"/>
      <c r="B126" s="57"/>
      <c r="C126" s="107"/>
      <c r="D126" s="17"/>
      <c r="E126" s="66"/>
      <c r="F126" s="66"/>
      <c r="G126" s="19"/>
    </row>
    <row r="127" spans="1:8" s="272" customFormat="1" ht="82.15" customHeight="1">
      <c r="A127" s="15" t="s">
        <v>153</v>
      </c>
      <c r="B127" s="287" t="s">
        <v>356</v>
      </c>
      <c r="C127" s="49" t="s">
        <v>16</v>
      </c>
      <c r="D127" s="53">
        <v>1</v>
      </c>
      <c r="E127" s="118"/>
      <c r="F127" s="278"/>
      <c r="G127" s="109">
        <f t="shared" ref="G127" si="9">+D127*E127</f>
        <v>0</v>
      </c>
      <c r="H127" s="290"/>
    </row>
    <row r="128" spans="1:8" s="272" customFormat="1" ht="9" customHeight="1">
      <c r="A128" s="273"/>
      <c r="B128" s="274"/>
      <c r="C128" s="49"/>
      <c r="D128" s="53"/>
      <c r="E128" s="53"/>
      <c r="F128" s="278"/>
      <c r="G128" s="289"/>
      <c r="H128" s="290"/>
    </row>
    <row r="129" spans="1:8" s="272" customFormat="1" ht="140.44999999999999" customHeight="1">
      <c r="A129" s="15" t="s">
        <v>154</v>
      </c>
      <c r="B129" s="39" t="s">
        <v>352</v>
      </c>
      <c r="C129" s="49" t="s">
        <v>323</v>
      </c>
      <c r="D129" s="53">
        <v>1</v>
      </c>
      <c r="E129" s="118"/>
      <c r="F129" s="278"/>
      <c r="G129" s="109">
        <f>+D129*E129</f>
        <v>0</v>
      </c>
      <c r="H129" s="290"/>
    </row>
    <row r="130" spans="1:8" s="272" customFormat="1" ht="9" customHeight="1">
      <c r="A130" s="273"/>
      <c r="B130" s="274"/>
      <c r="C130" s="49"/>
      <c r="D130" s="53"/>
      <c r="E130" s="53"/>
      <c r="F130" s="278"/>
      <c r="G130" s="289"/>
      <c r="H130" s="290"/>
    </row>
    <row r="131" spans="1:8" s="272" customFormat="1" ht="27">
      <c r="A131" s="15" t="s">
        <v>155</v>
      </c>
      <c r="B131" s="287" t="s">
        <v>351</v>
      </c>
      <c r="C131" s="49" t="s">
        <v>84</v>
      </c>
      <c r="D131" s="53">
        <v>10</v>
      </c>
      <c r="E131" s="118"/>
      <c r="F131" s="278"/>
      <c r="G131" s="109">
        <f t="shared" ref="G131:G160" si="10">+D131*E131</f>
        <v>0</v>
      </c>
      <c r="H131" s="290"/>
    </row>
    <row r="132" spans="1:8" s="272" customFormat="1" ht="9" customHeight="1">
      <c r="A132" s="273"/>
      <c r="B132" s="274"/>
      <c r="C132" s="49"/>
      <c r="D132" s="53"/>
      <c r="E132" s="53"/>
      <c r="F132" s="278"/>
      <c r="G132" s="289"/>
      <c r="H132" s="290"/>
    </row>
    <row r="133" spans="1:8" s="272" customFormat="1" ht="58.9" customHeight="1">
      <c r="A133" s="15" t="s">
        <v>156</v>
      </c>
      <c r="B133" s="287" t="s">
        <v>357</v>
      </c>
      <c r="C133" s="49" t="s">
        <v>323</v>
      </c>
      <c r="D133" s="53">
        <v>1</v>
      </c>
      <c r="E133" s="118"/>
      <c r="F133" s="278"/>
      <c r="G133" s="109">
        <f>+D133*E133</f>
        <v>0</v>
      </c>
      <c r="H133" s="290"/>
    </row>
    <row r="134" spans="1:8" s="272" customFormat="1" ht="9" customHeight="1">
      <c r="A134" s="273"/>
      <c r="B134" s="274"/>
      <c r="C134" s="49"/>
      <c r="D134" s="53"/>
      <c r="E134" s="53"/>
      <c r="F134" s="278"/>
      <c r="G134" s="289"/>
      <c r="H134" s="290"/>
    </row>
    <row r="135" spans="1:8" s="272" customFormat="1" ht="27">
      <c r="A135" s="15" t="s">
        <v>157</v>
      </c>
      <c r="B135" s="287" t="s">
        <v>358</v>
      </c>
      <c r="C135" s="49" t="s">
        <v>84</v>
      </c>
      <c r="D135" s="53">
        <v>58</v>
      </c>
      <c r="E135" s="118"/>
      <c r="F135" s="278"/>
      <c r="G135" s="109">
        <f t="shared" ref="G135" si="11">+D135*E135</f>
        <v>0</v>
      </c>
      <c r="H135" s="290"/>
    </row>
    <row r="136" spans="1:8" s="272" customFormat="1" ht="9" customHeight="1">
      <c r="A136" s="273"/>
      <c r="B136" s="274"/>
      <c r="C136" s="49"/>
      <c r="D136" s="53"/>
      <c r="E136" s="53"/>
      <c r="F136" s="278"/>
      <c r="G136" s="289"/>
      <c r="H136" s="290"/>
    </row>
    <row r="137" spans="1:8" s="272" customFormat="1" ht="45.6" customHeight="1">
      <c r="A137" s="15" t="s">
        <v>158</v>
      </c>
      <c r="B137" s="287" t="s">
        <v>359</v>
      </c>
      <c r="C137" s="49" t="s">
        <v>323</v>
      </c>
      <c r="D137" s="53">
        <v>2</v>
      </c>
      <c r="E137" s="118"/>
      <c r="F137" s="278"/>
      <c r="G137" s="109">
        <f t="shared" ref="G137" si="12">+D137*E137</f>
        <v>0</v>
      </c>
      <c r="H137" s="290"/>
    </row>
    <row r="138" spans="1:8" s="272" customFormat="1" ht="9" customHeight="1">
      <c r="A138" s="273"/>
      <c r="B138" s="274"/>
      <c r="C138" s="49"/>
      <c r="D138" s="53"/>
      <c r="E138" s="53"/>
      <c r="F138" s="278"/>
      <c r="G138" s="289"/>
      <c r="H138" s="290"/>
    </row>
    <row r="139" spans="1:8" s="272" customFormat="1" ht="25.5">
      <c r="A139" s="15" t="s">
        <v>159</v>
      </c>
      <c r="B139" s="287" t="s">
        <v>343</v>
      </c>
      <c r="C139" s="49" t="s">
        <v>16</v>
      </c>
      <c r="D139" s="53">
        <v>3</v>
      </c>
      <c r="E139" s="118"/>
      <c r="F139" s="278"/>
      <c r="G139" s="109">
        <f t="shared" si="10"/>
        <v>0</v>
      </c>
      <c r="H139" s="290"/>
    </row>
    <row r="140" spans="1:8" s="272" customFormat="1" ht="9" customHeight="1">
      <c r="A140" s="273"/>
      <c r="B140" s="274"/>
      <c r="C140" s="49"/>
      <c r="D140" s="53"/>
      <c r="E140" s="53"/>
      <c r="F140" s="278"/>
      <c r="G140" s="290"/>
      <c r="H140" s="290"/>
    </row>
    <row r="141" spans="1:8" s="272" customFormat="1" ht="56.25" customHeight="1">
      <c r="A141" s="15" t="s">
        <v>160</v>
      </c>
      <c r="B141" s="39" t="s">
        <v>353</v>
      </c>
      <c r="C141" s="49" t="s">
        <v>16</v>
      </c>
      <c r="D141" s="53">
        <v>3</v>
      </c>
      <c r="E141" s="118"/>
      <c r="F141" s="278"/>
      <c r="G141" s="109">
        <f t="shared" si="10"/>
        <v>0</v>
      </c>
      <c r="H141" s="290"/>
    </row>
    <row r="142" spans="1:8" s="272" customFormat="1" ht="9" customHeight="1">
      <c r="A142" s="273"/>
      <c r="B142" s="274"/>
      <c r="C142" s="49"/>
      <c r="D142" s="53"/>
      <c r="E142" s="53"/>
      <c r="F142" s="278"/>
      <c r="G142" s="289"/>
      <c r="H142" s="290"/>
    </row>
    <row r="143" spans="1:8" s="272" customFormat="1" ht="70.150000000000006" customHeight="1">
      <c r="A143" s="15" t="s">
        <v>161</v>
      </c>
      <c r="B143" s="39" t="s">
        <v>354</v>
      </c>
      <c r="C143" s="49" t="s">
        <v>323</v>
      </c>
      <c r="D143" s="53">
        <v>3</v>
      </c>
      <c r="E143" s="118"/>
      <c r="F143" s="278"/>
      <c r="G143" s="109">
        <f t="shared" si="10"/>
        <v>0</v>
      </c>
      <c r="H143" s="290"/>
    </row>
    <row r="144" spans="1:8" s="272" customFormat="1" ht="9" customHeight="1">
      <c r="A144" s="273"/>
      <c r="B144" s="274"/>
      <c r="C144" s="49"/>
      <c r="D144" s="53"/>
      <c r="E144" s="53"/>
      <c r="F144" s="278"/>
      <c r="G144" s="289"/>
      <c r="H144" s="290"/>
    </row>
    <row r="145" spans="1:8" s="272" customFormat="1" ht="54.6" customHeight="1">
      <c r="A145" s="15" t="s">
        <v>200</v>
      </c>
      <c r="B145" s="287" t="s">
        <v>344</v>
      </c>
      <c r="C145" s="49" t="s">
        <v>323</v>
      </c>
      <c r="D145" s="53">
        <v>1</v>
      </c>
      <c r="E145" s="118"/>
      <c r="F145" s="278"/>
      <c r="G145" s="109">
        <f t="shared" si="10"/>
        <v>0</v>
      </c>
      <c r="H145" s="290"/>
    </row>
    <row r="146" spans="1:8" s="272" customFormat="1" ht="9" customHeight="1">
      <c r="A146" s="273"/>
      <c r="B146" s="274"/>
      <c r="C146" s="49"/>
      <c r="D146" s="53"/>
      <c r="E146" s="118"/>
      <c r="F146" s="278"/>
      <c r="G146" s="289"/>
      <c r="H146" s="290"/>
    </row>
    <row r="147" spans="1:8" s="271" customFormat="1" ht="199.9" customHeight="1">
      <c r="A147" s="15" t="s">
        <v>162</v>
      </c>
      <c r="B147" s="39" t="s">
        <v>363</v>
      </c>
      <c r="C147" s="49"/>
      <c r="D147" s="53"/>
      <c r="E147" s="289"/>
      <c r="F147" s="289"/>
      <c r="G147" s="289"/>
      <c r="H147" s="276"/>
    </row>
    <row r="148" spans="1:8" s="271" customFormat="1">
      <c r="A148" s="273"/>
      <c r="B148" s="292" t="s">
        <v>345</v>
      </c>
      <c r="C148" s="49"/>
      <c r="D148" s="53"/>
      <c r="E148" s="289"/>
      <c r="F148" s="289"/>
      <c r="G148" s="289"/>
      <c r="H148" s="276"/>
    </row>
    <row r="149" spans="1:8" s="272" customFormat="1" ht="57" customHeight="1">
      <c r="A149" s="273"/>
      <c r="B149" s="274" t="s">
        <v>355</v>
      </c>
      <c r="C149" s="49" t="s">
        <v>16</v>
      </c>
      <c r="D149" s="53">
        <v>3</v>
      </c>
      <c r="E149" s="289"/>
      <c r="F149" s="289"/>
      <c r="G149" s="289"/>
      <c r="H149" s="290"/>
    </row>
    <row r="150" spans="1:8" s="271" customFormat="1" ht="40.9" customHeight="1">
      <c r="A150" s="273"/>
      <c r="B150" s="287" t="s">
        <v>346</v>
      </c>
      <c r="C150" s="49" t="s">
        <v>16</v>
      </c>
      <c r="D150" s="53">
        <v>1</v>
      </c>
      <c r="E150" s="289"/>
      <c r="F150" s="289"/>
      <c r="G150" s="289"/>
      <c r="H150" s="276"/>
    </row>
    <row r="151" spans="1:8" s="271" customFormat="1">
      <c r="A151" s="273"/>
      <c r="B151" s="288" t="s">
        <v>347</v>
      </c>
      <c r="C151" s="49" t="s">
        <v>16</v>
      </c>
      <c r="D151" s="53">
        <v>1</v>
      </c>
      <c r="E151" s="289"/>
      <c r="F151" s="289"/>
      <c r="G151" s="289"/>
      <c r="H151" s="276"/>
    </row>
    <row r="152" spans="1:8" s="271" customFormat="1">
      <c r="A152" s="273"/>
      <c r="B152" s="292" t="s">
        <v>348</v>
      </c>
      <c r="C152" s="49"/>
      <c r="D152" s="53"/>
      <c r="E152" s="289"/>
      <c r="F152" s="289"/>
      <c r="G152" s="289"/>
      <c r="H152" s="276"/>
    </row>
    <row r="153" spans="1:8" s="271" customFormat="1" ht="109.9" customHeight="1">
      <c r="A153" s="273"/>
      <c r="B153" s="287" t="s">
        <v>360</v>
      </c>
      <c r="C153" s="49" t="s">
        <v>16</v>
      </c>
      <c r="D153" s="53">
        <v>1</v>
      </c>
      <c r="E153" s="289"/>
      <c r="F153" s="289"/>
      <c r="G153" s="289"/>
      <c r="H153" s="276"/>
    </row>
    <row r="154" spans="1:8" s="271" customFormat="1" ht="15" customHeight="1">
      <c r="A154" s="273"/>
      <c r="B154" s="288" t="s">
        <v>349</v>
      </c>
      <c r="C154" s="49" t="s">
        <v>16</v>
      </c>
      <c r="D154" s="53">
        <v>1</v>
      </c>
      <c r="E154" s="289"/>
      <c r="F154" s="289"/>
      <c r="G154" s="289"/>
      <c r="H154" s="276"/>
    </row>
    <row r="155" spans="1:8" s="271" customFormat="1">
      <c r="A155" s="273"/>
      <c r="B155" s="292" t="s">
        <v>350</v>
      </c>
      <c r="C155" s="49"/>
      <c r="D155" s="53"/>
      <c r="E155" s="53"/>
      <c r="F155" s="293"/>
      <c r="G155" s="289"/>
      <c r="H155" s="276"/>
    </row>
    <row r="156" spans="1:8" s="271" customFormat="1" ht="108" customHeight="1">
      <c r="A156" s="273"/>
      <c r="B156" s="39" t="s">
        <v>429</v>
      </c>
      <c r="C156" s="49" t="s">
        <v>16</v>
      </c>
      <c r="D156" s="53">
        <v>1</v>
      </c>
      <c r="E156" s="119"/>
      <c r="F156" s="294"/>
      <c r="G156" s="295"/>
      <c r="H156" s="276"/>
    </row>
    <row r="157" spans="1:8" s="272" customFormat="1" ht="14.25">
      <c r="A157" s="290"/>
      <c r="B157" s="291" t="s">
        <v>361</v>
      </c>
      <c r="C157" s="286" t="s">
        <v>323</v>
      </c>
      <c r="D157" s="282">
        <v>1</v>
      </c>
      <c r="E157" s="279"/>
      <c r="F157" s="280"/>
      <c r="G157" s="281">
        <f t="shared" ref="G157" si="13">+D157*E157</f>
        <v>0</v>
      </c>
      <c r="H157" s="290"/>
    </row>
    <row r="158" spans="1:8" s="272" customFormat="1" ht="9" customHeight="1">
      <c r="A158" s="273"/>
      <c r="B158" s="274"/>
      <c r="C158" s="276"/>
      <c r="D158" s="276"/>
      <c r="E158" s="293"/>
      <c r="F158" s="293"/>
      <c r="G158" s="276"/>
      <c r="H158" s="290"/>
    </row>
    <row r="159" spans="1:8" ht="127.5">
      <c r="A159" s="15" t="s">
        <v>163</v>
      </c>
      <c r="B159" s="39" t="s">
        <v>364</v>
      </c>
      <c r="C159" s="49" t="s">
        <v>16</v>
      </c>
      <c r="D159" s="53">
        <v>1</v>
      </c>
      <c r="E159" s="118"/>
      <c r="F159" s="44"/>
      <c r="G159" s="109">
        <f t="shared" si="10"/>
        <v>0</v>
      </c>
    </row>
    <row r="160" spans="1:8">
      <c r="A160" s="48"/>
      <c r="G160" s="202">
        <f t="shared" si="10"/>
        <v>0</v>
      </c>
    </row>
    <row r="161" spans="1:7" ht="13.5" thickBot="1">
      <c r="A161" s="154"/>
      <c r="B161" s="155" t="s">
        <v>72</v>
      </c>
      <c r="C161" s="157"/>
      <c r="D161" s="156"/>
      <c r="E161" s="158"/>
      <c r="F161" s="158"/>
      <c r="G161" s="122">
        <f>SUM(G127:G160)</f>
        <v>0</v>
      </c>
    </row>
    <row r="162" spans="1:7" ht="13.5" thickTop="1">
      <c r="A162" s="136"/>
    </row>
    <row r="163" spans="1:7">
      <c r="A163" s="32" t="s">
        <v>9</v>
      </c>
      <c r="B163" s="57" t="s">
        <v>27</v>
      </c>
      <c r="C163" s="134"/>
      <c r="D163" s="133"/>
      <c r="E163" s="66"/>
      <c r="F163" s="66"/>
      <c r="G163" s="19"/>
    </row>
    <row r="164" spans="1:7">
      <c r="A164" s="32"/>
      <c r="B164" s="57"/>
      <c r="C164" s="134"/>
      <c r="D164" s="133"/>
      <c r="E164" s="66"/>
      <c r="F164" s="66"/>
      <c r="G164" s="19"/>
    </row>
    <row r="165" spans="1:7">
      <c r="A165" s="173" t="s">
        <v>28</v>
      </c>
      <c r="B165" s="14" t="s">
        <v>29</v>
      </c>
      <c r="C165" s="175" t="s">
        <v>30</v>
      </c>
      <c r="D165" s="174" t="s">
        <v>31</v>
      </c>
      <c r="E165" s="176"/>
      <c r="F165" s="177"/>
      <c r="G165" s="173" t="s">
        <v>33</v>
      </c>
    </row>
    <row r="166" spans="1:7">
      <c r="A166" s="159"/>
      <c r="B166" s="79"/>
      <c r="C166" s="111"/>
      <c r="D166" s="26"/>
      <c r="E166" s="78"/>
      <c r="F166" s="78"/>
      <c r="G166" s="159"/>
    </row>
    <row r="167" spans="1:7" ht="58.15" customHeight="1">
      <c r="A167" s="15" t="s">
        <v>166</v>
      </c>
      <c r="B167" s="16" t="s">
        <v>269</v>
      </c>
      <c r="C167" s="17" t="s">
        <v>17</v>
      </c>
      <c r="D167" s="53">
        <v>160</v>
      </c>
      <c r="E167" s="118"/>
      <c r="F167" s="44"/>
      <c r="G167" s="109">
        <f>+D167*E167</f>
        <v>0</v>
      </c>
    </row>
    <row r="168" spans="1:7">
      <c r="A168" s="15"/>
      <c r="B168" s="16"/>
      <c r="C168" s="17"/>
      <c r="D168" s="53"/>
      <c r="E168" s="119"/>
      <c r="F168" s="44"/>
      <c r="G168" s="202">
        <f t="shared" ref="G168:G169" si="14">+D168*E168</f>
        <v>0</v>
      </c>
    </row>
    <row r="169" spans="1:7" ht="38.25">
      <c r="A169" s="15" t="s">
        <v>167</v>
      </c>
      <c r="B169" s="16" t="s">
        <v>428</v>
      </c>
      <c r="C169" s="10" t="s">
        <v>21</v>
      </c>
      <c r="D169" s="53">
        <v>9</v>
      </c>
      <c r="E169" s="118"/>
      <c r="F169" s="44"/>
      <c r="G169" s="109">
        <f t="shared" si="14"/>
        <v>0</v>
      </c>
    </row>
    <row r="170" spans="1:7">
      <c r="A170" s="15"/>
      <c r="B170" s="16"/>
      <c r="C170" s="10"/>
      <c r="D170" s="53"/>
      <c r="E170" s="119"/>
      <c r="F170" s="44"/>
      <c r="G170" s="78"/>
    </row>
    <row r="171" spans="1:7" ht="13.5" thickBot="1">
      <c r="A171" s="166"/>
      <c r="B171" s="155" t="s">
        <v>73</v>
      </c>
      <c r="C171" s="157"/>
      <c r="D171" s="156"/>
      <c r="E171" s="158"/>
      <c r="F171" s="158"/>
      <c r="G171" s="122">
        <f>SUM(G167:G170)</f>
        <v>0</v>
      </c>
    </row>
    <row r="172" spans="1:7" ht="13.5" thickTop="1">
      <c r="A172" s="24"/>
    </row>
  </sheetData>
  <conditionalFormatting sqref="D101:G101 E66 G61:G64 E60:F64 E45:G51 E32:G36 E1:G27 E29:G30 E38:G38 F56:G56 E57:G59 E28:F28 E69:E82 G119 G121:G124 E119:F124 E126:G126 E129:G129 E139:G139 G160 E117:G117 E145:G146 F144:G144 E143:G143 F142:G142 E141:G141 F140:G140 F134:G134 E133:G133 F132:G132 E131:G131 F130:G130 E156:G159 F155:G155 F66:G82 G162:G164 E160:F164 G167:G170 E53:G55 G172:G65371 E167:F65371 G40:G43 E39:F43">
    <cfRule type="cellIs" dxfId="18" priority="26" stopIfTrue="1" operator="equal">
      <formula>0</formula>
    </cfRule>
  </conditionalFormatting>
  <conditionalFormatting sqref="G19">
    <cfRule type="cellIs" dxfId="17" priority="25" stopIfTrue="1" operator="equal">
      <formula>0</formula>
    </cfRule>
  </conditionalFormatting>
  <conditionalFormatting sqref="G28">
    <cfRule type="cellIs" dxfId="16" priority="23" stopIfTrue="1" operator="equal">
      <formula>0</formula>
    </cfRule>
  </conditionalFormatting>
  <conditionalFormatting sqref="E37:G37">
    <cfRule type="cellIs" dxfId="15" priority="22" stopIfTrue="1" operator="equal">
      <formula>0</formula>
    </cfRule>
  </conditionalFormatting>
  <conditionalFormatting sqref="E56">
    <cfRule type="cellIs" dxfId="14" priority="21" stopIfTrue="1" operator="equal">
      <formula>0</formula>
    </cfRule>
  </conditionalFormatting>
  <conditionalFormatting sqref="E100:G100">
    <cfRule type="cellIs" dxfId="13" priority="15" stopIfTrue="1" operator="equal">
      <formula>0</formula>
    </cfRule>
  </conditionalFormatting>
  <conditionalFormatting sqref="E83:G84">
    <cfRule type="cellIs" dxfId="12" priority="16" stopIfTrue="1" operator="equal">
      <formula>0</formula>
    </cfRule>
  </conditionalFormatting>
  <conditionalFormatting sqref="E85:G97">
    <cfRule type="cellIs" dxfId="11" priority="14" stopIfTrue="1" operator="equal">
      <formula>0</formula>
    </cfRule>
  </conditionalFormatting>
  <conditionalFormatting sqref="E98:G99">
    <cfRule type="cellIs" dxfId="10" priority="13" stopIfTrue="1" operator="equal">
      <formula>0</formula>
    </cfRule>
  </conditionalFormatting>
  <conditionalFormatting sqref="E118:G118">
    <cfRule type="cellIs" dxfId="9" priority="12" stopIfTrue="1" operator="equal">
      <formula>0</formula>
    </cfRule>
  </conditionalFormatting>
  <conditionalFormatting sqref="E127:G127 F130:G130 E129:G129 F128:G128">
    <cfRule type="cellIs" dxfId="8" priority="11" stopIfTrue="1" operator="equal">
      <formula>0</formula>
    </cfRule>
  </conditionalFormatting>
  <conditionalFormatting sqref="E135:G135 F136:G136">
    <cfRule type="cellIs" dxfId="7" priority="10" stopIfTrue="1" operator="equal">
      <formula>0</formula>
    </cfRule>
  </conditionalFormatting>
  <conditionalFormatting sqref="E137:G137 F138:G138">
    <cfRule type="cellIs" dxfId="6" priority="9" stopIfTrue="1" operator="equal">
      <formula>0</formula>
    </cfRule>
  </conditionalFormatting>
  <conditionalFormatting sqref="E102:G102">
    <cfRule type="cellIs" dxfId="5" priority="8" stopIfTrue="1" operator="equal">
      <formula>0</formula>
    </cfRule>
  </conditionalFormatting>
  <conditionalFormatting sqref="E67">
    <cfRule type="cellIs" dxfId="4" priority="7" stopIfTrue="1" operator="equal">
      <formula>0</formula>
    </cfRule>
  </conditionalFormatting>
  <conditionalFormatting sqref="D103:G104 E105:G115">
    <cfRule type="cellIs" dxfId="3" priority="4" stopIfTrue="1" operator="equal">
      <formula>0</formula>
    </cfRule>
  </conditionalFormatting>
  <conditionalFormatting sqref="E116:G116">
    <cfRule type="cellIs" dxfId="2" priority="3" stopIfTrue="1" operator="equal">
      <formula>0</formula>
    </cfRule>
  </conditionalFormatting>
  <conditionalFormatting sqref="E147:G154">
    <cfRule type="cellIs" dxfId="1" priority="2" stopIfTrue="1" operator="equal">
      <formula>0</formula>
    </cfRule>
  </conditionalFormatting>
  <conditionalFormatting sqref="E52:G52">
    <cfRule type="cellIs" dxfId="0" priority="1" stopIfTrue="1" operator="equal">
      <formula>0</formula>
    </cfRule>
  </conditionalFormatting>
  <pageMargins left="0.59055118110236227" right="0.35433070866141736" top="0.78740157480314965" bottom="0.78740157480314965" header="0.39370078740157483" footer="0.39370078740157483"/>
  <pageSetup paperSize="9" orientation="portrait" r:id="rId1"/>
  <headerFooter alignWithMargins="0">
    <oddHeader>&amp;L&amp;"-,Krepko"Projektant: Klima 2000 d.o.o.
&amp;R&amp;"-,Krepko"Št. projekta: 2832K-G1</oddHeader>
    <oddFooter>&amp;C&amp;P / &amp;N</oddFooter>
  </headerFooter>
  <rowBreaks count="7" manualBreakCount="7">
    <brk id="28" max="16383" man="1"/>
    <brk id="40" max="16383" man="1"/>
    <brk id="61" max="16383" man="1"/>
    <brk id="91" max="6" man="1"/>
    <brk id="111" max="6" man="1"/>
    <brk id="121" max="16383" man="1"/>
    <brk id="16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KI_PRILESJE PRI PLAVAH</vt:lpstr>
      <vt:lpstr>A.1</vt:lpstr>
      <vt:lpstr>A.2</vt:lpstr>
      <vt:lpstr>B.1</vt:lpstr>
      <vt:lpstr>C.1</vt:lpstr>
      <vt:lpstr>D.1</vt:lpstr>
      <vt:lpstr>E.1</vt:lpstr>
      <vt:lpstr>A.1!Področje_tiskanja</vt:lpstr>
      <vt:lpstr>A.2!Področje_tiskanja</vt:lpstr>
      <vt:lpstr>B.1!Področje_tiskanja</vt:lpstr>
      <vt:lpstr>C.1!Področje_tiskanja</vt:lpstr>
      <vt:lpstr>D.1!Področje_tiskanja</vt:lpstr>
      <vt:lpstr>E.1!Področje_tiskanja</vt:lpstr>
      <vt:lpstr>'KI_PRILESJE PRI PLAVAH'!Področje_tiskanja</vt:lpstr>
    </vt:vector>
  </TitlesOfParts>
  <Company>Klima 2000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 Kogoj, d.i.s.</dc:creator>
  <cp:lastModifiedBy>Kristina Marinič</cp:lastModifiedBy>
  <cp:lastPrinted>2019-12-13T11:15:23Z</cp:lastPrinted>
  <dcterms:created xsi:type="dcterms:W3CDTF">2003-06-20T08:27:18Z</dcterms:created>
  <dcterms:modified xsi:type="dcterms:W3CDTF">2020-04-24T08:58:47Z</dcterms:modified>
</cp:coreProperties>
</file>