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6" activeTab="3"/>
  </bookViews>
  <sheets>
    <sheet name="rekapitulacija" sheetId="1" r:id="rId1"/>
    <sheet name="1. ČN - gradbena dela" sheetId="2" r:id="rId2"/>
    <sheet name="2. ČN - hidromehanska oprema" sheetId="3" r:id="rId3"/>
    <sheet name="3. ČN - elektro instalacije" sheetId="4" r:id="rId4"/>
  </sheets>
  <definedNames>
    <definedName name="Excel_BuiltIn_Print_Area">#REF!</definedName>
    <definedName name="Excel_BuiltIn_Print_Area_1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">#REF!</definedName>
    <definedName name="Excel_BuiltIn_Print_Titles_1">#REF!</definedName>
    <definedName name="Excel_BuiltIn_Print_Titles_10">#REF!</definedName>
    <definedName name="Excel_BuiltIn_Print_Titles_11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_xlnm.Print_Area" localSheetId="1">'1. ČN - gradbena dela'!$A$1:$F$206</definedName>
    <definedName name="_xlnm.Print_Area" localSheetId="2">'2. ČN - hidromehanska oprema'!$A$1:$F$434</definedName>
    <definedName name="_xlnm.Print_Area" localSheetId="3">'3. ČN - elektro instalacije'!$A$1:$F$157</definedName>
    <definedName name="_xlnm.Print_Area" localSheetId="0">'rekapitulacija'!$A$1:$F$23</definedName>
    <definedName name="Z_C58CD6A0_EAC1_48E3_9BFB_26AA4E9A6603_.wvu.PrintArea">#REF!</definedName>
    <definedName name="Z_C58CD6A0_EAC1_48E3_9BFB_26AA4E9A6603_.wvu.PrintArea_1">#REF!</definedName>
    <definedName name="Z_C58CD6A0_EAC1_48E3_9BFB_26AA4E9A6603_.wvu.PrintArea_10">#REF!</definedName>
    <definedName name="Z_C58CD6A0_EAC1_48E3_9BFB_26AA4E9A6603_.wvu.PrintArea_11">#REF!</definedName>
    <definedName name="Z_C58CD6A0_EAC1_48E3_9BFB_26AA4E9A6603_.wvu.PrintArea_12">#REF!</definedName>
    <definedName name="Z_C58CD6A0_EAC1_48E3_9BFB_26AA4E9A6603_.wvu.PrintArea_121">#REF!</definedName>
    <definedName name="Z_C58CD6A0_EAC1_48E3_9BFB_26AA4E9A6603_.wvu.PrintArea_122">#REF!</definedName>
    <definedName name="Z_C58CD6A0_EAC1_48E3_9BFB_26AA4E9A6603_.wvu.PrintArea_123">#REF!</definedName>
    <definedName name="Z_C58CD6A0_EAC1_48E3_9BFB_26AA4E9A6603_.wvu.PrintArea_124">#REF!</definedName>
    <definedName name="Z_C58CD6A0_EAC1_48E3_9BFB_26AA4E9A6603_.wvu.PrintArea_125">#REF!</definedName>
    <definedName name="Z_C58CD6A0_EAC1_48E3_9BFB_26AA4E9A6603_.wvu.PrintArea_13">#REF!</definedName>
    <definedName name="Z_C58CD6A0_EAC1_48E3_9BFB_26AA4E9A6603_.wvu.PrintArea_14">#REF!</definedName>
    <definedName name="Z_C58CD6A0_EAC1_48E3_9BFB_26AA4E9A6603_.wvu.PrintArea_15">#REF!</definedName>
    <definedName name="Z_C58CD6A0_EAC1_48E3_9BFB_26AA4E9A6603_.wvu.PrintArea_2">#REF!</definedName>
    <definedName name="Z_C58CD6A0_EAC1_48E3_9BFB_26AA4E9A6603_.wvu.PrintArea_3">#REF!</definedName>
    <definedName name="Z_C58CD6A0_EAC1_48E3_9BFB_26AA4E9A6603_.wvu.PrintArea_4">#REF!</definedName>
    <definedName name="Z_C58CD6A0_EAC1_48E3_9BFB_26AA4E9A6603_.wvu.PrintArea_5">#REF!</definedName>
    <definedName name="Z_C58CD6A0_EAC1_48E3_9BFB_26AA4E9A6603_.wvu.PrintArea_6">#REF!</definedName>
    <definedName name="Z_C58CD6A0_EAC1_48E3_9BFB_26AA4E9A6603_.wvu.PrintArea_7">#REF!</definedName>
    <definedName name="Z_C58CD6A0_EAC1_48E3_9BFB_26AA4E9A6603_.wvu.PrintArea_8">#REF!</definedName>
    <definedName name="Z_C58CD6A0_EAC1_48E3_9BFB_26AA4E9A6603_.wvu.PrintArea_9">#REF!</definedName>
    <definedName name="Z_C58CD6A0_EAC1_48E3_9BFB_26AA4E9A6603_.wvu.PrintTitles">#REF!</definedName>
    <definedName name="Z_C58CD6A0_EAC1_48E3_9BFB_26AA4E9A6603_.wvu.PrintTitles_1">#REF!</definedName>
    <definedName name="Z_C58CD6A0_EAC1_48E3_9BFB_26AA4E9A6603_.wvu.PrintTitles_10">#REF!</definedName>
    <definedName name="Z_C58CD6A0_EAC1_48E3_9BFB_26AA4E9A6603_.wvu.PrintTitles_11">#REF!</definedName>
    <definedName name="Z_C58CD6A0_EAC1_48E3_9BFB_26AA4E9A6603_.wvu.PrintTitles_12">#REF!</definedName>
    <definedName name="Z_C58CD6A0_EAC1_48E3_9BFB_26AA4E9A6603_.wvu.PrintTitles_121">#REF!</definedName>
    <definedName name="Z_C58CD6A0_EAC1_48E3_9BFB_26AA4E9A6603_.wvu.PrintTitles_122">#REF!</definedName>
    <definedName name="Z_C58CD6A0_EAC1_48E3_9BFB_26AA4E9A6603_.wvu.PrintTitles_123">#REF!</definedName>
    <definedName name="Z_C58CD6A0_EAC1_48E3_9BFB_26AA4E9A6603_.wvu.PrintTitles_124">#REF!</definedName>
    <definedName name="Z_C58CD6A0_EAC1_48E3_9BFB_26AA4E9A6603_.wvu.PrintTitles_125">#REF!</definedName>
    <definedName name="Z_C58CD6A0_EAC1_48E3_9BFB_26AA4E9A6603_.wvu.PrintTitles_13">#REF!</definedName>
    <definedName name="Z_C58CD6A0_EAC1_48E3_9BFB_26AA4E9A6603_.wvu.PrintTitles_14">#REF!</definedName>
    <definedName name="Z_C58CD6A0_EAC1_48E3_9BFB_26AA4E9A6603_.wvu.PrintTitles_15">#REF!</definedName>
    <definedName name="Z_C58CD6A0_EAC1_48E3_9BFB_26AA4E9A6603_.wvu.PrintTitles_2">#REF!</definedName>
    <definedName name="Z_C58CD6A0_EAC1_48E3_9BFB_26AA4E9A6603_.wvu.PrintTitles_3">#REF!</definedName>
    <definedName name="Z_C58CD6A0_EAC1_48E3_9BFB_26AA4E9A6603_.wvu.PrintTitles_4">#REF!</definedName>
    <definedName name="Z_C58CD6A0_EAC1_48E3_9BFB_26AA4E9A6603_.wvu.PrintTitles_5">#REF!</definedName>
    <definedName name="Z_C58CD6A0_EAC1_48E3_9BFB_26AA4E9A6603_.wvu.PrintTitles_6">#REF!</definedName>
    <definedName name="Z_C58CD6A0_EAC1_48E3_9BFB_26AA4E9A6603_.wvu.PrintTitles_7">#REF!</definedName>
    <definedName name="Z_C58CD6A0_EAC1_48E3_9BFB_26AA4E9A6603_.wvu.PrintTitles_8">#REF!</definedName>
    <definedName name="Z_C58CD6A0_EAC1_48E3_9BFB_26AA4E9A6603_.wvu.PrintTitles_9">#REF!</definedName>
    <definedName name="Z_CFA3FBB1_F89E_46B5_B56D_247DB595A91A_.wvu.PrintArea">#REF!</definedName>
    <definedName name="Z_CFA3FBB1_F89E_46B5_B56D_247DB595A91A_.wvu.PrintArea_1">#REF!</definedName>
    <definedName name="Z_CFA3FBB1_F89E_46B5_B56D_247DB595A91A_.wvu.PrintArea_10">#REF!</definedName>
    <definedName name="Z_CFA3FBB1_F89E_46B5_B56D_247DB595A91A_.wvu.PrintArea_11">#REF!</definedName>
    <definedName name="Z_CFA3FBB1_F89E_46B5_B56D_247DB595A91A_.wvu.PrintArea_12">#REF!</definedName>
    <definedName name="Z_CFA3FBB1_F89E_46B5_B56D_247DB595A91A_.wvu.PrintArea_121">#REF!</definedName>
    <definedName name="Z_CFA3FBB1_F89E_46B5_B56D_247DB595A91A_.wvu.PrintArea_122">#REF!</definedName>
    <definedName name="Z_CFA3FBB1_F89E_46B5_B56D_247DB595A91A_.wvu.PrintArea_123">#REF!</definedName>
    <definedName name="Z_CFA3FBB1_F89E_46B5_B56D_247DB595A91A_.wvu.PrintArea_124">#REF!</definedName>
    <definedName name="Z_CFA3FBB1_F89E_46B5_B56D_247DB595A91A_.wvu.PrintArea_125">#REF!</definedName>
    <definedName name="Z_CFA3FBB1_F89E_46B5_B56D_247DB595A91A_.wvu.PrintArea_13">#REF!</definedName>
    <definedName name="Z_CFA3FBB1_F89E_46B5_B56D_247DB595A91A_.wvu.PrintArea_14">#REF!</definedName>
    <definedName name="Z_CFA3FBB1_F89E_46B5_B56D_247DB595A91A_.wvu.PrintArea_15">#REF!</definedName>
    <definedName name="Z_CFA3FBB1_F89E_46B5_B56D_247DB595A91A_.wvu.PrintArea_2">#REF!</definedName>
    <definedName name="Z_CFA3FBB1_F89E_46B5_B56D_247DB595A91A_.wvu.PrintArea_3">#REF!</definedName>
    <definedName name="Z_CFA3FBB1_F89E_46B5_B56D_247DB595A91A_.wvu.PrintArea_4">#REF!</definedName>
    <definedName name="Z_CFA3FBB1_F89E_46B5_B56D_247DB595A91A_.wvu.PrintArea_5">#REF!</definedName>
    <definedName name="Z_CFA3FBB1_F89E_46B5_B56D_247DB595A91A_.wvu.PrintArea_6">#REF!</definedName>
    <definedName name="Z_CFA3FBB1_F89E_46B5_B56D_247DB595A91A_.wvu.PrintArea_7">#REF!</definedName>
    <definedName name="Z_CFA3FBB1_F89E_46B5_B56D_247DB595A91A_.wvu.PrintArea_8">#REF!</definedName>
    <definedName name="Z_CFA3FBB1_F89E_46B5_B56D_247DB595A91A_.wvu.PrintArea_9">#REF!</definedName>
    <definedName name="Z_CFA3FBB1_F89E_46B5_B56D_247DB595A91A_.wvu.PrintTitles">#REF!</definedName>
    <definedName name="Z_CFA3FBB1_F89E_46B5_B56D_247DB595A91A_.wvu.PrintTitles_1">#REF!</definedName>
    <definedName name="Z_CFA3FBB1_F89E_46B5_B56D_247DB595A91A_.wvu.PrintTitles_10">#REF!</definedName>
    <definedName name="Z_CFA3FBB1_F89E_46B5_B56D_247DB595A91A_.wvu.PrintTitles_11">#REF!</definedName>
    <definedName name="Z_CFA3FBB1_F89E_46B5_B56D_247DB595A91A_.wvu.PrintTitles_12">#REF!</definedName>
    <definedName name="Z_CFA3FBB1_F89E_46B5_B56D_247DB595A91A_.wvu.PrintTitles_121">#REF!</definedName>
    <definedName name="Z_CFA3FBB1_F89E_46B5_B56D_247DB595A91A_.wvu.PrintTitles_122">#REF!</definedName>
    <definedName name="Z_CFA3FBB1_F89E_46B5_B56D_247DB595A91A_.wvu.PrintTitles_123">#REF!</definedName>
    <definedName name="Z_CFA3FBB1_F89E_46B5_B56D_247DB595A91A_.wvu.PrintTitles_124">#REF!</definedName>
    <definedName name="Z_CFA3FBB1_F89E_46B5_B56D_247DB595A91A_.wvu.PrintTitles_125">#REF!</definedName>
    <definedName name="Z_CFA3FBB1_F89E_46B5_B56D_247DB595A91A_.wvu.PrintTitles_13">#REF!</definedName>
    <definedName name="Z_CFA3FBB1_F89E_46B5_B56D_247DB595A91A_.wvu.PrintTitles_14">#REF!</definedName>
    <definedName name="Z_CFA3FBB1_F89E_46B5_B56D_247DB595A91A_.wvu.PrintTitles_15">#REF!</definedName>
    <definedName name="Z_CFA3FBB1_F89E_46B5_B56D_247DB595A91A_.wvu.PrintTitles_2">#REF!</definedName>
    <definedName name="Z_CFA3FBB1_F89E_46B5_B56D_247DB595A91A_.wvu.PrintTitles_3">#REF!</definedName>
    <definedName name="Z_CFA3FBB1_F89E_46B5_B56D_247DB595A91A_.wvu.PrintTitles_4">#REF!</definedName>
    <definedName name="Z_CFA3FBB1_F89E_46B5_B56D_247DB595A91A_.wvu.PrintTitles_5">#REF!</definedName>
    <definedName name="Z_CFA3FBB1_F89E_46B5_B56D_247DB595A91A_.wvu.PrintTitles_6">#REF!</definedName>
    <definedName name="Z_CFA3FBB1_F89E_46B5_B56D_247DB595A91A_.wvu.PrintTitles_7">#REF!</definedName>
    <definedName name="Z_CFA3FBB1_F89E_46B5_B56D_247DB595A91A_.wvu.PrintTitles_8">#REF!</definedName>
    <definedName name="Z_CFA3FBB1_F89E_46B5_B56D_247DB595A91A_.wvu.PrintTitles_9">#REF!</definedName>
  </definedNames>
  <calcPr fullCalcOnLoad="1" fullPrecision="0"/>
</workbook>
</file>

<file path=xl/sharedStrings.xml><?xml version="1.0" encoding="utf-8"?>
<sst xmlns="http://schemas.openxmlformats.org/spreadsheetml/2006/main" count="1105" uniqueCount="712">
  <si>
    <t>Prostostoječa kovinska omara na betonskem stojalu iz nerjaveče pločevine z enokrilnimi vrati, ključavnico in izrezi za odčitovanje števcev ter s strehico dim.704x900x250 IP 55 (kot naprimer Elektroservisi kpo Mo-3)</t>
  </si>
  <si>
    <t>Glavne varovalke NV100/ 3x35A</t>
  </si>
  <si>
    <t>trifazni dvotarifni električni števec delovne energije z vgrajenim omejevalnikom toka nastavljenim na 3x25A kot npr.Landis+GYR ZMF120ABD</t>
  </si>
  <si>
    <t>komunikator npr.Landis GYR AD-FP90B140</t>
  </si>
  <si>
    <t>prenapetostni odvodniki II.(B) kategorije</t>
  </si>
  <si>
    <t>PEN zbiralka</t>
  </si>
  <si>
    <t>Dobava in montaža MERILNO - ODJEMNE OMARE M.O. SKUPAJ</t>
  </si>
  <si>
    <t>Nadometni stikalni blok dimenzij 800x2000x300,   IP 55, z enojnimi vrati, notranjo montažno ploščo, barvano v ralu zahteve investitorja</t>
  </si>
  <si>
    <t xml:space="preserve">Notranja montažna plošča </t>
  </si>
  <si>
    <t>prenapetostni odvodniki III.(C) kategorije</t>
  </si>
  <si>
    <t>Glavno stikalo 63 A za montažo na din letev</t>
  </si>
  <si>
    <t>1 fazni 6A avtomatski odklopnik B kategorije (ABB)</t>
  </si>
  <si>
    <t>1 fazni 10A avtomatski odklopnik C kategorije (ABB)</t>
  </si>
  <si>
    <t>1 fazni 16A avtomatski odklopnik C kategorije (ABB)</t>
  </si>
  <si>
    <t>3 fazni 16A avtomatski odklopnik C kategorije (ABB)</t>
  </si>
  <si>
    <t>3 fazni 10A avtomatski odklopnik C kategorije (ABB)</t>
  </si>
  <si>
    <t>MS 25 (raznih tokovnih vrednosti)</t>
  </si>
  <si>
    <t>pomožni kontakti za MS stikalo</t>
  </si>
  <si>
    <t>pomožni rele 24V, komplet s podnožjem</t>
  </si>
  <si>
    <t>pomožni rele 220V, komplet s podnožjem</t>
  </si>
  <si>
    <t>kontaktor KN 22, 24V izmenične</t>
  </si>
  <si>
    <t>ločilni transformator 220/24V</t>
  </si>
  <si>
    <t>stikalo avtomatsko ročno ( R-O-A )</t>
  </si>
  <si>
    <t>signalna svetilka 24V rdeča</t>
  </si>
  <si>
    <t>signalna svetilka 24V zelena</t>
  </si>
  <si>
    <t>kontrol faz (SHRACK UR5P)</t>
  </si>
  <si>
    <t>izhodna dušilka za frekvenčni pretvornik 2,2kW</t>
  </si>
  <si>
    <t>stabiliziran usmernik 24AC/DC 15A</t>
  </si>
  <si>
    <t>ventilator za montažo v S-B. čistilna</t>
  </si>
  <si>
    <t>VS sponke rezane</t>
  </si>
  <si>
    <t>vgradna vtičnica za DIN letev</t>
  </si>
  <si>
    <t xml:space="preserve">UPS naprava 800VA, z izhodom za javljanje napake in možnostjo prenosa kreko GSM </t>
  </si>
  <si>
    <t>stikalo UPS-MREŽA 4G40-52U</t>
  </si>
  <si>
    <t>fluro svetilka 1x30W za namestitev v stikalni blok komplet s končnim stikalom na vratih</t>
  </si>
  <si>
    <t>ničelna in zaščitna zbiralka</t>
  </si>
  <si>
    <t>Luxomat komplet s senzorjem</t>
  </si>
  <si>
    <t>tedenska programska ura</t>
  </si>
  <si>
    <t>vse povezano in opremljeno z napisnimi tablicami</t>
  </si>
  <si>
    <t>kom</t>
  </si>
  <si>
    <t>Dobava in montaža razdelilnega stikalnega bloka S.B - čistilna SKUPAJ</t>
  </si>
  <si>
    <t>Krmilnik Unitronics V130-33-T38 (22 dig.vhodov, 16 tr.izhodov)</t>
  </si>
  <si>
    <t>razširitveni adapter EX-A2X</t>
  </si>
  <si>
    <t>analogni modul IO-AI4-AO2 (4 an.vhodi 12bit, 2 an.izhoda)</t>
  </si>
  <si>
    <t>digitalni modul IO-D16A3-RO16 (16 dig.vhodov, 16 rel.izhodov, 3 an.vhodi 10bit)</t>
  </si>
  <si>
    <t>kit komplet modem  GSM-KIT-14J (Modem Siemens TC65T, kabli, antena)</t>
  </si>
  <si>
    <t>dodatni COM port V100-17-RS4</t>
  </si>
  <si>
    <t>scada-modul Webscada WS100, Intellicom</t>
  </si>
  <si>
    <t>Izdelava aplikativnega programa za avtomatsko delovanje čistilne naprave</t>
  </si>
  <si>
    <t>Izdelava komunikacijskega protokola za GSM javljanje napake</t>
  </si>
  <si>
    <t>Izdelava navodil za delovanje krmilnika za vso programsko opremo</t>
  </si>
  <si>
    <t>Krmilnik SKUPAJ</t>
  </si>
  <si>
    <t>perforirani kanali iz nerjavne pločevine PK100, komplet s spojnim in pritrdilnim materialom</t>
  </si>
  <si>
    <t>Isto samo KP50</t>
  </si>
  <si>
    <t>zaščitna instalacijska rebrasta cev za montažo v beton premera RBT fi16mm</t>
  </si>
  <si>
    <t>zaščitna instalacijska PN cev premera 16mm</t>
  </si>
  <si>
    <t>P/f žica 25mm2 (rumeno-zelena)</t>
  </si>
  <si>
    <t>P/f žica 6mm2 (rumeno-zelena)</t>
  </si>
  <si>
    <t>NPI kabel 3x1,5mm2</t>
  </si>
  <si>
    <t>NPI kabel 3x2,5mm2</t>
  </si>
  <si>
    <t>IY(st)Y kabel 2x1mm2</t>
  </si>
  <si>
    <t>kabel NYY 5x2.5mm2</t>
  </si>
  <si>
    <t>kabel NYY 5x16mm2, komplet s kabelskimi čevlji , priklop v merilni omari in v R-čistilna</t>
  </si>
  <si>
    <t>UTP kabel</t>
  </si>
  <si>
    <t>Dobava in montaža modulnega navadnega stikala za montažo v n.o.dozo IP 55</t>
  </si>
  <si>
    <t>isto samo izmenično</t>
  </si>
  <si>
    <t>isto samo serijsko</t>
  </si>
  <si>
    <t>Dobava in montaža šuko vtičnice za montažo v n.o.dozo IP 55</t>
  </si>
  <si>
    <t>Dobava in montaža motorske trifazne vtičnice za n.o.montažo 3x16A</t>
  </si>
  <si>
    <t>senzor gibanja</t>
  </si>
  <si>
    <t>razne nadometne razvodne doze</t>
  </si>
  <si>
    <t xml:space="preserve">priklop črpalk </t>
  </si>
  <si>
    <t>priklop frekvenčnega pretvornika</t>
  </si>
  <si>
    <t>priklop krmilnika</t>
  </si>
  <si>
    <t xml:space="preserve">priklop puhala </t>
  </si>
  <si>
    <t>priklop R-grablje</t>
  </si>
  <si>
    <t>priklop mešala</t>
  </si>
  <si>
    <t>priklop hidroforne postaje</t>
  </si>
  <si>
    <t>priklop motornega ventila</t>
  </si>
  <si>
    <t>priklop elektromagnetnega merilca pretoka</t>
  </si>
  <si>
    <t>priklop ultrazvočnega nivojskega senzorja v črpališču</t>
  </si>
  <si>
    <t>priklop sonde merjenja kisika</t>
  </si>
  <si>
    <t>priklop termostata v S.B.čistilna, ter dobava in montaža</t>
  </si>
  <si>
    <t xml:space="preserve">doza za izenačitev potencialov s 12 sponkami, komplet z izvedbo spojev na kovinske mase, s potrebnimi objemkami ali z vijačenjem </t>
  </si>
  <si>
    <t>Ozemljitve ograj, cevi, kovinskih mas,…</t>
  </si>
  <si>
    <t>Dobava in montaža vodovnega materiala SKUPAJ</t>
  </si>
  <si>
    <t>Dobava in montaža svetilke Linda 2x58W IP 65</t>
  </si>
  <si>
    <t>Dobava in montaža zunanjega reflektorja skupaj  z IR senzorjem in zidnim nosilcem (IP 65)</t>
  </si>
  <si>
    <t>Dobava in montaža zunanje luči za javno razsvetljavo z metalhalogeno svetilko 70W za montažo na kandelaber, komplet s kandelabrom,temeljem, pritrdilno ploščo in kandelabrom višine 4,5m</t>
  </si>
  <si>
    <t>Varnostna svetilka 11W z modulom avtonomije 1h, z avtotestom.</t>
  </si>
  <si>
    <t>Dobava in montaža svetilk komplet z žarnicami SKUPAJ</t>
  </si>
  <si>
    <t>Al fi10</t>
  </si>
  <si>
    <t>nosilci za Al žico stenski in za na strehi</t>
  </si>
  <si>
    <t>zaščita odvodnega voda</t>
  </si>
  <si>
    <t xml:space="preserve">razni spoji na kovinske mase </t>
  </si>
  <si>
    <t>Dobava in montaža ozemljila SKUPAJ</t>
  </si>
  <si>
    <t xml:space="preserve">Zaključna dela </t>
  </si>
  <si>
    <t>Električne meritve vgrajene opreme</t>
  </si>
  <si>
    <t>Zaključna dela SKUPAJ</t>
  </si>
  <si>
    <t>ČISTILNA NAPRAVA KAL NAD KANALOM</t>
  </si>
  <si>
    <t>Dobava in vgraditev zmrzlinsko odpornega hidrotehničnega betona iz sulfatno odpornega cementa C25/30 v talno ploščo debeline 30 cm, stene debeline 30 cm ter plošče, konzole in kanalete debeline do 20 cm v bazenih čistilne naprave. Sestavo betona določi za to pooblaščena institucija ter  potrdi investitor. Enako velja tudi za nadzor nad vgradnjo tako predpisanega betona.</t>
  </si>
  <si>
    <t>Izdelava zunanjih enoramnih stopnic z zidcem z betonom C25/30 prereza 0,12-0,30 m3/m2,m1 komplet z opaženjem, armaturo 80 kg/m3 in zalikano površino.</t>
  </si>
  <si>
    <t>višina črpanja (H): 1.0 m</t>
  </si>
  <si>
    <t>kapaciteta (K): 20 m3/h</t>
  </si>
  <si>
    <t>moški navojni priključek DN50 - 1 kos</t>
  </si>
  <si>
    <t>koleno DN50/90° - 3 kos</t>
  </si>
  <si>
    <t>cev DN50 dolžina - 3.0 m</t>
  </si>
  <si>
    <t xml:space="preserve">Dobava in vgradnja avtomatskih polžnih grabelj tipa HUBER Ro9/300 Eco; prosti prehod na situ 3 mm; Q=100 m3/h; spirala iz jekla; montirano v INOX posodi; dolžina polža z motorjem je 2600 mm; širina sita 300mm. </t>
  </si>
  <si>
    <t>Priključna moč motorja 0,55kW, I=2,8 A, zaščita IP 65, material AISI 321, komplet z gretjem. Grablje imajo IRGA sistem spiranja v vseh treh nivojih ali ekvivalent. Polžni del mora imeti vzdolžno os iz materjala AISI 304L.</t>
  </si>
  <si>
    <t xml:space="preserve">Dobava in vgradnja elektromagnetnega merilca pretoka DN50 tipa Siemens  Sitrans F M MAG 5000 + MAG5100 ali ekvivalent, za konstantno meritev, shranjevanje in izračunavanje celotne količine očiščene vode. </t>
  </si>
  <si>
    <t>dobava in izdelava vodovodnega omrežja za tehnološke vode iz cevovoda PE d32 in PVC-U d40, ki ga oskrbuje z vodo vgrajeni hidrofor, in oskrbuje s tehnološko vodo potrebe čistilne naprave:
- avtomatske fine grablje
- priključek za pranje na robu oksidacijskega bazena
- priključek za z gasilsko spojko za odvzem očiščene vode
- krogličnih zapornih ventilov pred vsakim porabnikom</t>
  </si>
  <si>
    <t>Dobava rezerovarja z odprtino za vtok in iztok in priključkom na cevovod na izhodu.</t>
  </si>
  <si>
    <t xml:space="preserve">priključki: </t>
  </si>
  <si>
    <t>(1.5%) investicijske vrednosti</t>
  </si>
  <si>
    <t>Izdelava PID tehnične dokumentacije (4 izvodi) - velja za komplet gradbeni, tehnološki in elektro del.</t>
  </si>
  <si>
    <t>Dobava in polaganje vodovoda PE80 Ø32, skupaj z spojnim in tesnilnim materjalom.</t>
  </si>
  <si>
    <r>
      <t>Kanalni ventilator</t>
    </r>
    <r>
      <rPr>
        <sz val="10"/>
        <rFont val="Arial"/>
        <family val="2"/>
      </rPr>
      <t xml:space="preserve"> s samodvižno žaluzijo, min. pretok zraka 200 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2"/>
      </rPr>
      <t>/h, dimenz. odprtine fi160mm mm.</t>
    </r>
  </si>
  <si>
    <t>Dobava in montaža vodovodnega materjala skupaj z spojnim in tesnilnim materjalom.</t>
  </si>
  <si>
    <t>kroglični ventil 3/4'' - 1 kos</t>
  </si>
  <si>
    <t>nadzemna pipa 3/4'' - 1 kos</t>
  </si>
  <si>
    <t>pocinkani fitingi:</t>
  </si>
  <si>
    <t>cev 3/4'' - 1 kos</t>
  </si>
  <si>
    <t>koleno 90 1'' - 1 kos</t>
  </si>
  <si>
    <t>R kos 3/4'' - 1'' - 1 kos</t>
  </si>
  <si>
    <t>Vodovodne instalacije</t>
  </si>
  <si>
    <t>Izdelava betonskega stebriča 30x30x120cm za vgradnjo nadzemne pipe, komplet z vsemi pomožnimi deli (opaž, beton, armiranje), vključno z temeljem 40x40x40cm.</t>
  </si>
  <si>
    <t>elektromotorni ventil DN80 skupaj z obračalnim pogonom kot tip AUMA AC 01.1 ali ekvivalent - 1 kos</t>
  </si>
  <si>
    <t>GRADBENA DELA</t>
  </si>
  <si>
    <t>HIDROMEHANSKA OPREMA</t>
  </si>
  <si>
    <t>ELEKTRO INSTALACIJE</t>
  </si>
  <si>
    <t>1.</t>
  </si>
  <si>
    <t>2.</t>
  </si>
  <si>
    <t>3.</t>
  </si>
  <si>
    <t>ELEKTROINSTALACIJE</t>
  </si>
  <si>
    <t>1.1</t>
  </si>
  <si>
    <t>1.2</t>
  </si>
  <si>
    <t>1.3</t>
  </si>
  <si>
    <t>1.4</t>
  </si>
  <si>
    <t>1.5</t>
  </si>
  <si>
    <t>1.6</t>
  </si>
  <si>
    <t>1.7</t>
  </si>
  <si>
    <t>1.8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</si>
  <si>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</si>
  <si>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</si>
  <si>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</si>
  <si>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</si>
  <si>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</si>
  <si>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</si>
  <si>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</si>
  <si>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</si>
  <si>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</si>
  <si>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</si>
  <si>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</si>
  <si>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</si>
  <si>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</si>
  <si>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</si>
  <si>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</si>
  <si>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</si>
  <si>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</si>
  <si>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</si>
  <si>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1.3.1</t>
  </si>
  <si>
    <t>1.3.2</t>
  </si>
  <si>
    <t>1.3.3</t>
  </si>
  <si>
    <t>1.3.4</t>
  </si>
  <si>
    <t>1.3.5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</si>
  <si>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</si>
  <si>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</si>
  <si>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</si>
  <si>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</si>
  <si>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</si>
  <si>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</si>
  <si>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</si>
  <si>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</si>
  <si>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</si>
  <si>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</si>
  <si>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</si>
  <si>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1.5.1</t>
  </si>
  <si>
    <t>1.5.2</t>
  </si>
  <si>
    <t>1.5.3</t>
  </si>
  <si>
    <t>1.5.4</t>
  </si>
  <si>
    <t>1.5.5</t>
  </si>
  <si>
    <t>1.5.6</t>
  </si>
  <si>
    <t>1.5.7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</si>
  <si>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</si>
  <si>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</si>
  <si>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</si>
  <si>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</si>
  <si>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</si>
  <si>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</si>
  <si>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</si>
  <si>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</si>
  <si>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</si>
  <si>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</si>
  <si>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1.7.1</t>
  </si>
  <si>
    <t>1.7.2</t>
  </si>
  <si>
    <t>1.7.3</t>
  </si>
  <si>
    <t>1.7.4</t>
  </si>
  <si>
    <t>1.7.5</t>
  </si>
  <si>
    <t>1.8.1</t>
  </si>
  <si>
    <t>1.8.2</t>
  </si>
  <si>
    <t>1.8.3</t>
  </si>
  <si>
    <t>1.8.4</t>
  </si>
  <si>
    <t>1.8.5</t>
  </si>
  <si>
    <t>1.8.6</t>
  </si>
  <si>
    <t>2.1</t>
  </si>
  <si>
    <t>2.2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</si>
  <si>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</si>
  <si>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</si>
  <si>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</si>
  <si>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</si>
  <si>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</si>
  <si>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</si>
  <si>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</si>
  <si>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</si>
  <si>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</si>
  <si>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</si>
  <si>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</si>
  <si>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</si>
  <si>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</si>
  <si>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</si>
  <si>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</si>
  <si>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</si>
  <si>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</si>
  <si>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2.1.19</t>
  </si>
  <si>
    <t>2.1.18</t>
  </si>
  <si>
    <t>2.1.20</t>
  </si>
  <si>
    <t>2.1.21</t>
  </si>
  <si>
    <t>2.1.22</t>
  </si>
  <si>
    <t>2.1.23</t>
  </si>
  <si>
    <t>2.1.24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</si>
  <si>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</si>
  <si>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</si>
  <si>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</si>
  <si>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</si>
  <si>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</si>
  <si>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</si>
  <si>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</si>
  <si>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</si>
  <si>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</si>
  <si>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2.1.36</t>
  </si>
  <si>
    <t>2.1.35</t>
  </si>
  <si>
    <t>2.1.37</t>
  </si>
  <si>
    <t>2.2.1</t>
  </si>
  <si>
    <t>2.2.2</t>
  </si>
  <si>
    <t>2.2.3</t>
  </si>
  <si>
    <t>2.2.4</t>
  </si>
  <si>
    <t>2.2.5</t>
  </si>
  <si>
    <t>3.1</t>
  </si>
  <si>
    <t>3.2</t>
  </si>
  <si>
    <t>3.3</t>
  </si>
  <si>
    <t>3.4</t>
  </si>
  <si>
    <t>3.5</t>
  </si>
  <si>
    <t>3.6</t>
  </si>
  <si>
    <t>3.7</t>
  </si>
  <si>
    <t>3.1.1</t>
  </si>
  <si>
    <t>3.1.2</t>
  </si>
  <si>
    <t>3.1.3</t>
  </si>
  <si>
    <t>3.1.4</t>
  </si>
  <si>
    <t>3.1.5</t>
  </si>
  <si>
    <t>3.1.6</t>
  </si>
  <si>
    <t>3.1.7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</si>
  <si>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</si>
  <si>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</si>
  <si>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</si>
  <si>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</si>
  <si>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</si>
  <si>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</si>
  <si>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</si>
  <si>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</si>
  <si>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</si>
  <si>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</si>
  <si>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</si>
  <si>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</si>
  <si>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</si>
  <si>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</si>
  <si>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</si>
  <si>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</si>
  <si>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</si>
  <si>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</si>
  <si>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</si>
  <si>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</si>
  <si>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3.2.21</t>
  </si>
  <si>
    <t>3.2.22</t>
  </si>
  <si>
    <t>3.2.23</t>
  </si>
  <si>
    <t>3.2.24</t>
  </si>
  <si>
    <t>3.2.25</t>
  </si>
  <si>
    <t>3.2.26</t>
  </si>
  <si>
    <t>3.2.27</t>
  </si>
  <si>
    <t>3.2.28</t>
  </si>
  <si>
    <t>3.2.29</t>
  </si>
  <si>
    <t>3.2.30</t>
  </si>
  <si>
    <t>3.2.31</t>
  </si>
  <si>
    <t>3.2.32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</si>
  <si>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</si>
  <si>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</si>
  <si>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</si>
  <si>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</si>
  <si>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</si>
  <si>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</si>
  <si>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</si>
  <si>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</si>
  <si>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</si>
  <si>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</si>
  <si>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</si>
  <si>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</si>
  <si>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</si>
  <si>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</si>
  <si>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</si>
  <si>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</si>
  <si>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</si>
  <si>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</si>
  <si>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</si>
  <si>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</si>
  <si>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</si>
  <si>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</si>
  <si>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3.4.13</t>
  </si>
  <si>
    <t>3.4.14</t>
  </si>
  <si>
    <t>3.4.15</t>
  </si>
  <si>
    <t>3.4.16</t>
  </si>
  <si>
    <t>3.4.17</t>
  </si>
  <si>
    <t>3.4.18</t>
  </si>
  <si>
    <t>3.4.19</t>
  </si>
  <si>
    <t>3.4.20</t>
  </si>
  <si>
    <t>3.4.21</t>
  </si>
  <si>
    <t>3.4.22</t>
  </si>
  <si>
    <t>3.4.23</t>
  </si>
  <si>
    <t>3.4.24</t>
  </si>
  <si>
    <t>3.4.25</t>
  </si>
  <si>
    <t>3.4.26</t>
  </si>
  <si>
    <t>3.4.27</t>
  </si>
  <si>
    <t>3.4.28</t>
  </si>
  <si>
    <t>3.4.29</t>
  </si>
  <si>
    <t>3.4.30</t>
  </si>
  <si>
    <t>3.4.31</t>
  </si>
  <si>
    <t>3.4.32</t>
  </si>
  <si>
    <t>3.4.33</t>
  </si>
  <si>
    <t>3.4.34</t>
  </si>
  <si>
    <t>3.5.1</t>
  </si>
  <si>
    <t>3.5.2</t>
  </si>
  <si>
    <t>3.5.3</t>
  </si>
  <si>
    <t>3.5.4</t>
  </si>
  <si>
    <t>3.5.5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</si>
  <si>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</si>
  <si>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</si>
  <si>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</si>
  <si>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</si>
  <si>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</si>
  <si>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</si>
  <si>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</si>
  <si>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</si>
  <si>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3.7.1</t>
  </si>
  <si>
    <t>3.7.2</t>
  </si>
  <si>
    <t xml:space="preserve">R E K A P I T U L A C I J A </t>
  </si>
  <si>
    <t>Vrednost brez DDV</t>
  </si>
  <si>
    <t>DDV</t>
  </si>
  <si>
    <t>Vrednost z DDV</t>
  </si>
  <si>
    <t xml:space="preserve">SKUPAJ </t>
  </si>
  <si>
    <t>ČISTILNA NAPRAVA - GRADBENA DELA</t>
  </si>
  <si>
    <t>Vrednost</t>
  </si>
  <si>
    <t>PREDDELA</t>
  </si>
  <si>
    <t>ZEMELJSKA DELA</t>
  </si>
  <si>
    <t>ZAKLJUČNA DELA</t>
  </si>
  <si>
    <t>*vse cene brez DDV</t>
  </si>
  <si>
    <t>Zap.št.</t>
  </si>
  <si>
    <t>Opis del</t>
  </si>
  <si>
    <t>Količina</t>
  </si>
  <si>
    <t>Enota</t>
  </si>
  <si>
    <t>Cena/enoto</t>
  </si>
  <si>
    <t>kos</t>
  </si>
  <si>
    <t>m1</t>
  </si>
  <si>
    <t>PREDDELA SKUPAJ</t>
  </si>
  <si>
    <t>m3</t>
  </si>
  <si>
    <t>m2</t>
  </si>
  <si>
    <t>Odstranitev humusa v debelini 20 cm, ločeno deponiranje ter ponovno humusiranje</t>
  </si>
  <si>
    <t>ZEMELJSKA DELA SKUPAJ</t>
  </si>
  <si>
    <t>DN200</t>
  </si>
  <si>
    <t>m</t>
  </si>
  <si>
    <t>Projektantski nadzor</t>
  </si>
  <si>
    <t>ur</t>
  </si>
  <si>
    <t xml:space="preserve">Opravljanje nadzora s strani upravljalcev tangiranih komunalnih vodov pri izvedbi križanj, obračun po dejanskih stroških </t>
  </si>
  <si>
    <t>ZAKLJUČNA DELA SKUPAJ</t>
  </si>
  <si>
    <t>Opomba! Vsi izkopi in zasipi materiala so računani v raščenem terenu. Ponudnik mora pri oddaji ponudbe vkalkulirati razhrahljivosti materialov. Ponudnik je dolžan v enotno ceno postavk upoštevati tudi strošek črpanja vode iz gradbene jame.</t>
  </si>
  <si>
    <t>Geomehanski nadzor (obisk s poročilom)</t>
  </si>
  <si>
    <t xml:space="preserve"> </t>
  </si>
  <si>
    <t>drobni in vezni material</t>
  </si>
  <si>
    <t>%</t>
  </si>
  <si>
    <t>pocinkan valjenec FeZn 25x4mm</t>
  </si>
  <si>
    <t>križna sponka</t>
  </si>
  <si>
    <t>meritve ozemljila</t>
  </si>
  <si>
    <t>TESARKA DELA</t>
  </si>
  <si>
    <t>BETONSKA IN ŽELEZOKRIVSKA DELA</t>
  </si>
  <si>
    <t>ZIDARSKA DELA</t>
  </si>
  <si>
    <t>OBRTNIŠKA DELA</t>
  </si>
  <si>
    <t>KANALIZACIJSKA DELA</t>
  </si>
  <si>
    <t>Zakoličenje objekta</t>
  </si>
  <si>
    <t xml:space="preserve">Postavitev gradbenih prečnih profilov iz desk s potrebnimi višinami, navezavami in potrebnimi označbami ter zavarovanje zakoličbe.
</t>
  </si>
  <si>
    <t>Čiščenje terena, odstranitev in posek grmovja in manjših dreves, manjša rušitvena dela.</t>
  </si>
  <si>
    <t>Strojni izkop gradbene jame ČN v terenu --. ktg., globine do 4,0 m, naklon brežin 70° z nakladanjem na prevozno sredstvo, odvozom na krajevno deponijo, komplet z ravnanjen materiala v deponiji.</t>
  </si>
  <si>
    <t xml:space="preserve"> - v terenu III. Ktg. - 70%</t>
  </si>
  <si>
    <t xml:space="preserve"> - v terenu IV. ktg. - 20%</t>
  </si>
  <si>
    <t xml:space="preserve"> - v terenu V. Ktg. - 10%</t>
  </si>
  <si>
    <t>Strojni izkop jarka črpališča v terenu --. ktg., globine do 4,0 m, naklon brežin 70° z nakladanjem na prevozno sredstvo, odvozom na krajevno deponijo, komplet z ravnanjen materiala v deponiji.</t>
  </si>
  <si>
    <t>Planiranje dna gradbene jame in dna rova s točnostjo +/-3cm</t>
  </si>
  <si>
    <t>Planiranje dna jarka komunalnih vodov s točnostjo +/-3cm</t>
  </si>
  <si>
    <t>Planiranje dna gradbene jame črpališča s točnostjo +/-3cm</t>
  </si>
  <si>
    <t>Dobava peska 0-4 in obsipavanje sten črpališča v debelini 20cm</t>
  </si>
  <si>
    <t>Izdelava posteljice deb. 15cm in zasip komulnih vodov na območju ČN do črpališča s peščenim materialom 0/4mm ter ročno komprimiranje v plasteh po 15 cm do visine 15 cm nad temenom cevi.</t>
  </si>
  <si>
    <t>Zasip gradbene jame ČN in komunalnih vodov z izkopanim materialom v slojih po 30 cm do 95 % trdnosti po standardnem Proktorjevem postopku</t>
  </si>
  <si>
    <t>Zasip gradbene jame črpališča z izkopanim materialom v slojih po 30 cm do 95 % trdnosti po standardnem Proktorjevem postopku</t>
  </si>
  <si>
    <t xml:space="preserve">Dobava in izvedba nevezanega  nosilnega sloja voziščne konstrukcije debeline 20cm s tamponskim materialom frakcije 0-32 mm ter komprimiranje v plasteh po 10 cm </t>
  </si>
  <si>
    <t>Planiranje in utrjevanje planuma zunanje ureditve do točnosti +- 3 cm.</t>
  </si>
  <si>
    <t xml:space="preserve">Dobava in izvedba  zaključnega sloja makadamskega vozišča in platoja zunanje ureditve. Sloj se izvede  s peščenim posipom d=10cm frakcije 0/8 mm.  Posip je potrebno dobro uvaljati.  </t>
  </si>
  <si>
    <t>Humusiranje površin iz začasne deponije v deb.20 cm in sejanje travnih semen z zagrebljanjem.</t>
  </si>
  <si>
    <t xml:space="preserve">Nakladanje in dovoz izkopanega materiala iz krajevne deponije  ter zasip jarka in komprimiranje v plasteh po 20cm. </t>
  </si>
  <si>
    <t>TESARSKA DELA</t>
  </si>
  <si>
    <t>Enostranski vertikalni opaž robne ploskve talne plošče višine 30cm.</t>
  </si>
  <si>
    <t>Dobava, montaža in demontaža dvostranskega vertikalnega opaža AB sten do višine 3.50 m sten bazenov, jaškov, vezi.</t>
  </si>
  <si>
    <t>Dobava, montaža in demontaža horizontalnega / dvostranskega vertikalnega opaža AB stene zgornje plošče, preklad in nosilcev, kanalet, stebrov. Vidni beton!</t>
  </si>
  <si>
    <t xml:space="preserve">Dobava, montaža in demontaža lesenih škatel in cevi kot opaž prebojev in odprtin v betonskih zidovih.
</t>
  </si>
  <si>
    <t>40x40cm v plošči</t>
  </si>
  <si>
    <t>50x50cm v plošči</t>
  </si>
  <si>
    <t>60x60cm v plošči</t>
  </si>
  <si>
    <t>40x70cm v plošči</t>
  </si>
  <si>
    <t>40x136cm v plošči</t>
  </si>
  <si>
    <t>DN150, z vgrajeno PVC cevjo (samica)</t>
  </si>
  <si>
    <t>DN110</t>
  </si>
  <si>
    <t>DN150</t>
  </si>
  <si>
    <t xml:space="preserve">Postavitev trikotnih letvic 1,5/1,5 cm kot zaključek opažev za pridobitev topih robov novih AB konstrukcij
</t>
  </si>
  <si>
    <t>TESARSKA DELA SKUPAJ</t>
  </si>
  <si>
    <t>Dobava in vgraditev podložnega betona debeline 10 do 20 cm (vključno s stopnicami=0.66).</t>
  </si>
  <si>
    <t>Dobava in vgraditev zmrzlinsko odpornega betona C25/30 v ostale AB kontrukcije ČN naprave (vertikalne vezi).</t>
  </si>
  <si>
    <t>Dobava in vgraditev zmrzlinsko odpornega betona C25/30 v AB streho ČN. Debelina plošče 14 cm, prečni sklon 1,5%, vključno z izdelavo betonskega zoba 10x10cm in vzdolžne žlote dolžine 8,80m širine 25cm z vertikalnim odtokom.</t>
  </si>
  <si>
    <t>Izdelava AB venca črpališča iz zmrzlinsko odpornega betona C25/30, komplet z opraženjem in armaturo 130kg/m3; dimemzije 2,2x2,2*0,25m (peta 0,4m)</t>
  </si>
  <si>
    <r>
      <t xml:space="preserve">Vgrajevanje betonskega železa RA 400/500 do </t>
    </r>
    <r>
      <rPr>
        <sz val="10"/>
        <rFont val="Symbol"/>
        <family val="1"/>
      </rPr>
      <t xml:space="preserve">F </t>
    </r>
    <r>
      <rPr>
        <sz val="10"/>
        <rFont val="Arial"/>
        <family val="2"/>
      </rPr>
      <t>12</t>
    </r>
  </si>
  <si>
    <t>kg</t>
  </si>
  <si>
    <r>
      <t xml:space="preserve">Vgrajevanje betonskega železa RA 400/500 nad </t>
    </r>
    <r>
      <rPr>
        <sz val="10"/>
        <rFont val="Symbol"/>
        <family val="1"/>
      </rPr>
      <t xml:space="preserve">F </t>
    </r>
    <r>
      <rPr>
        <sz val="10"/>
        <rFont val="Arial"/>
        <family val="2"/>
      </rPr>
      <t>12</t>
    </r>
  </si>
  <si>
    <t>Vgrajevanje betonskega železa MA 500/560</t>
  </si>
  <si>
    <t>Izdelava armirano betonske temeljne plošče in sten za obbetoniranje in sidranje črpališča, debeline 25cm C25/30, komplet z opraženjem in armaturo 130kg/m3;</t>
  </si>
  <si>
    <t>BETONSKA IN ŽELEZOKRIVSKA DELA SKUPAJ</t>
  </si>
  <si>
    <t>Dobava in montaža kovinskih trakov na delovnih stikih za zagotavljanje vodotesnosti (sistem bela kad)</t>
  </si>
  <si>
    <t xml:space="preserve">Zidanje zidov z modularnimi opečnimi votlaki širine 25cm, z votlo opeko v apneno-cementni malti vključno s pomožnimi deli in izvedbo vseh potrebnih odprtin.
</t>
  </si>
  <si>
    <t>Dobava in vgradnja strešne kritine iz bitumenske folije s kamninskim dodatkom, montaža z vročim vpihovanjem.</t>
  </si>
  <si>
    <t>Dobava in vgradnja estriha d=4cm</t>
  </si>
  <si>
    <t>Izdelava fasade objekta s ploščicami iz naravnega kamna dimenzija 30x60, debeline 2-3cm, tip pietra di oriente sive barve ali ekvivalent.</t>
  </si>
  <si>
    <t>Izdelava prebojev v opečnih zidovih - max debeline d=30cm, zatesnitev stikov z ekspanzijskim trakom.</t>
  </si>
  <si>
    <t>DN80</t>
  </si>
  <si>
    <t>DN160</t>
  </si>
  <si>
    <t>Izdelava prebojev v AB zidovih / plošči - max debeline d=30cm, zatesnitev stikov z tesnilno garnituro.</t>
  </si>
  <si>
    <t>ZIDARSKA DELA SKUPAJ</t>
  </si>
  <si>
    <r>
      <t xml:space="preserve">Izdelava vertikalnih odtokov </t>
    </r>
    <r>
      <rPr>
        <sz val="10"/>
        <rFont val="Symbol"/>
        <family val="1"/>
      </rPr>
      <t>F</t>
    </r>
    <r>
      <rPr>
        <sz val="10"/>
        <rFont val="Arial"/>
        <family val="2"/>
      </rPr>
      <t>125 mm iz barvane pocinkane pločevine 0,6 mm, vključno s priključkom na žleb oz. zbirni kotlič zgoraj in LTŽ cev spodaj - z rozeto (kom 2), s tesnilnim in pritrdilnim materialom.</t>
    </r>
  </si>
  <si>
    <t>Dobava in vgradnje talne rešetke 30x30cm skupaj z sifonom in iztokom DN110 skozi betonsko ploščo.</t>
  </si>
  <si>
    <t>Dobava in montaža tipskih enokrilnih aluminijastih vrat s termočlenom in steklom, dimenzij 80x210 cm, zidarska mera 92x216cm.</t>
  </si>
  <si>
    <t>Dobava in montaža tipskih dvokrilnih aluminijastih vrat dim. 150x210 (90+60) cm, zidarska mera 162/216cm fiksnimi rešetkami 1 x 669/269 mm.</t>
  </si>
  <si>
    <t xml:space="preserve">Nabava in vgradnja aluminijastih oken, dimenzij 100/120 cm s kombiniranim odpiranjem in obrobami, s termo členom, z možnostjo ventus odpiranja.
</t>
  </si>
  <si>
    <t xml:space="preserve">Dobava in polaganje talne keramike granitogres na očiščeno ravno betonsko podlago (ploščice dim. 30/30, kvaliteta A) </t>
  </si>
  <si>
    <t>Oblaganje robov sten z oblogo keramičnih ploščic višini 10cm.</t>
  </si>
  <si>
    <t xml:space="preserve">Nabava in montaza plastificirane zicne ograje, visine 200cm z vsem potrebnim materialom, gradbenimi deli (izkop za temelje iz C20/25 globine 50cm) ter trasportnimi stroski. </t>
  </si>
  <si>
    <t>Dobavo in montaža enokrilnih aluminjastih mrežnih vrat za osebni prehod dimenzij 120x200cm z zaklepom s sključavnico in zatičem za fiksiranje. Z vsem potrebnim materialom, gradbenimi deli in transportnimi stroški.</t>
  </si>
  <si>
    <t>OBRTNIŠKA DELA SKUPAJ</t>
  </si>
  <si>
    <t xml:space="preserve">Kompletna izdelava peskolovnih jaškov iz bet.cevi fi 50 cm globine do 1,50 m z vtokom pod robnikom,izdelava dna,priključkov fi 16 cm in izdelava bet.okvirja ter dobava in montaža LTŽ pokrova z okvirjem nos.50  kn.                                          </t>
  </si>
  <si>
    <t xml:space="preserve">Dobava in polaganje drenažnih pvc cevi  fi 100 mm v betonsko podlago,napravo peščenega filtra na temenu                                                                                              </t>
  </si>
  <si>
    <t xml:space="preserve">Strojni in ročni zasip z ustreznim kamnitim materialom od izkopa  v plasteh z utrjevanjem.                                                                                                                                                                     </t>
  </si>
  <si>
    <t>Dobava in polaganje cevovoda PE100 Ø110, skupaj z spojnim in tesnilnim materjalom.</t>
  </si>
  <si>
    <t>KANALIZACIJSKA DELA SKUPAJ</t>
  </si>
  <si>
    <t>Čiščenje in pospravljanje območja ČN.</t>
  </si>
  <si>
    <t>Suhi in mokri preizkusni zagon ter funkcionalna kontrola objekta in opreme za suhi in mokri pogon, nastavitev in kalibracija opreme ter inštalacij.</t>
  </si>
  <si>
    <t>Izdelava poslovnika za obratovanje čistilne naprave in navodil za varno delo in vzdrževanje čistilne naprave v slovenskem jeziku.</t>
  </si>
  <si>
    <t>Izdelava obratovalnega dnevnika v slovenskem jeziku v enem izvodu.</t>
  </si>
  <si>
    <t>Izdelava geodetskega načrta izvedenega stanja skladno z ZGO in navodili upravljalca čistilne naprave.</t>
  </si>
  <si>
    <t>TEHNOLOGIJA IN STROJNE INSTALACIJE</t>
  </si>
  <si>
    <t>ČISTILNA NAPRAVA- HIDROMEHANSKA OPREMA</t>
  </si>
  <si>
    <t>Črpališče</t>
  </si>
  <si>
    <t>Dobava in montaža tipskega črpališča iz armiranega poliestra.</t>
  </si>
  <si>
    <t>Dimenzije:</t>
  </si>
  <si>
    <t>premer: 1600mm</t>
  </si>
  <si>
    <t>višina: 3800mm</t>
  </si>
  <si>
    <t>priključek za dotočno cev: GRP DN250</t>
  </si>
  <si>
    <t>priključek za iztočno cev: prirobnica DN80</t>
  </si>
  <si>
    <t>Črpališče ima v spodnjem delu (40cm) odprtine za sidranje v betonsko ploščo.</t>
  </si>
  <si>
    <t>Črpališče se pokrije z AB vencem z dvema LTŽ pokrovoma 60x60cm nisilnost 250kN.</t>
  </si>
  <si>
    <t>Črpališče se dobavi s poliesterskimi konzolami in nosilci za montažo potopnih črpalk, tlačnega voda in ultrazvočnega merilca nivoja. V kompletu s črpališčem se dobavi ves potrebni vijačni in pritrdilni materjal.</t>
  </si>
  <si>
    <t>Proizvajalec ponujene opreme:</t>
  </si>
  <si>
    <t>Priložiti tehnične specifikacije ponujene opreme!</t>
  </si>
  <si>
    <t>Potopne črpalke</t>
  </si>
  <si>
    <t>Dobava in vgradnja potopne črpalke tipa ABS ali ekvivalent.</t>
  </si>
  <si>
    <t>kapaciteta (K): 35 m3/h</t>
  </si>
  <si>
    <t>višina črpanja (H): 5.0 m</t>
  </si>
  <si>
    <t>inštalirana moč (P): 1.1kW</t>
  </si>
  <si>
    <t>število vrtljajev (n): 960 min-1</t>
  </si>
  <si>
    <t>zaščita IP 68</t>
  </si>
  <si>
    <t>rotor: vortex</t>
  </si>
  <si>
    <t>priklop: prirobnica DN80</t>
  </si>
  <si>
    <t>prosti prehod: 75 mm</t>
  </si>
  <si>
    <t>dolžina kabla: 20 m</t>
  </si>
  <si>
    <t>Potopna črpalka iz LŽ ter zaščitena proti koroziji. Vsi ostali deli so iz nerjavečega jekla AISI 304.</t>
  </si>
  <si>
    <t>Potopna črpalka se dobavi s podstavkom, kolenom, avtomatskim zaklepom, vodilom, konzolo vodila, členkasto verigo z vsemi elementi za spajanje verige na črpalko in nosilec pritrjen na zgornji rob pohodnega podesta.</t>
  </si>
  <si>
    <t>Ultrazvočni merilec nivoja</t>
  </si>
  <si>
    <t xml:space="preserve">Dobava in vgradnja ultrazvočnega merilca nivoja tipa Siemens Probe ali ekvivalent za signalizacijo nivoja vode v črpališču in regulacijo delovanja črpalk v črpališču.
</t>
  </si>
  <si>
    <t>Merilec nivoja sestoji iz ultrazvočne sonde za merjenje višine nivoja vode, območje merjenja 0.25 - 5 m, z natančnostjo 0,25%, območjem delovanja pri -20 - + 60°C, temperaturno kompenzacijo v glavi sonde; napajanje 18 - 30V z analognim izhodom 4-20 mA pro</t>
  </si>
  <si>
    <t>Vsebuje tudi  LCD zaslon s prikazom razdalje (višine) in možnostjo nastavitve; grafični prikaz meritev in možnost shranjevanja podatkov EPROM. Izvedba v ohišju iz PVC IP 65.</t>
  </si>
  <si>
    <t>Dobava vključuje vgradnjo sonde in nastavitve za precizno in pravilno delovanje, zaščite in povezave do elektroomare.</t>
  </si>
  <si>
    <t>Dostaviti tehnične specifikacije ponujene opreme!</t>
  </si>
  <si>
    <t>Tlačni vod - črpališče</t>
  </si>
  <si>
    <t>Izdelava, dobava in montaža tlačnega cevovoda vključno s pripadajočo pritrdilno garnituro in konzolami, izdelanega iz nerjavečega jekla AISI 304.</t>
  </si>
  <si>
    <t>ovratnica za varjenje DN80/PN10 - 9 kos</t>
  </si>
  <si>
    <t>prosta prirobnica DN80/PN10 - 9 kos</t>
  </si>
  <si>
    <t>koleno DN80/90° - 2 kos</t>
  </si>
  <si>
    <t>cev DN80 dolžina - 4.0m</t>
  </si>
  <si>
    <t>zaporni ventil DN80 - 2 kos</t>
  </si>
  <si>
    <t>krogelni protipovratni ventil DN80/PN10 - 2 kos</t>
  </si>
  <si>
    <t>T DN80 - 1 kos</t>
  </si>
  <si>
    <t>Skupaj s cevnim razvodom se dobavi ves potrebni tesnilni, pritrdilni in vijačni material. Vse skupaj vodotesno varjeno in vijačeno. Izvedba iz nerjavečega jekla AISI 304.</t>
  </si>
  <si>
    <t>Tlačni vod</t>
  </si>
  <si>
    <t>Dobava in montaža cevi tlačnega voda iz črpališča do avtomatskih finih grabelj v strojnici.</t>
  </si>
  <si>
    <t>vkopani del od črpališča do strojnice (PE):</t>
  </si>
  <si>
    <t>cevi PE100 d90 - 13.0m (na pripravljeno peščeno podlago)</t>
  </si>
  <si>
    <t>zobata spojka za PE d90 - 2kos</t>
  </si>
  <si>
    <t>koleno 45° - 1 kos</t>
  </si>
  <si>
    <t>koleno 30° - 2 kos</t>
  </si>
  <si>
    <t>koleno 15° - 1 kos</t>
  </si>
  <si>
    <t>znotraj strojnice do grabelj (nerjaveče jeklo AISI 304):</t>
  </si>
  <si>
    <t>ovratnica za varjenje DN80/PN10 - 2 kos</t>
  </si>
  <si>
    <t>prosta prirobnica DN80/PN10 - 2 kos</t>
  </si>
  <si>
    <t>cev DN80 dolžina - 2.0m</t>
  </si>
  <si>
    <t>Skupaj s cevnim razvodom se dobavi ves potrebni tesnilni, pritrdilni in vijačni material. Vse skupaj vodotesno varjeno in vijačeno.</t>
  </si>
  <si>
    <t>Avtomatske polžne grablje</t>
  </si>
  <si>
    <t>Dobava in vgradnja naprave z vsem potrebnim pritrdilnim in priključnim materialom, toplotna izolacija transportne cone z gretjem, neskončno vrečo, skupaj z elektroomaro z PLC krmiljenjem.</t>
  </si>
  <si>
    <t>Skupaj z izdelavo iztočnega cevovoda iz PVC-U</t>
  </si>
  <si>
    <t>prirobnica DN200 - 1 kos</t>
  </si>
  <si>
    <t>cev DN200 - 0.6m</t>
  </si>
  <si>
    <t>koleno DN200/90° - 1 kos</t>
  </si>
  <si>
    <t>Potopno mešalo</t>
  </si>
  <si>
    <t xml:space="preserve">Dobava in vgradnja potopnega mešala v denitrifikacijski bazen  tipa 'ABS RW 2022 A13/4'  ali ekvivalentno.
Mešalo se dobavi z vsem potrebnim vijačnim in pritrdilnim materialom vključno s podstavkom, verigo, vodilom in vitlom za dvig in spust.
</t>
  </si>
  <si>
    <t>inštalirana moč (P): 1.9kW</t>
  </si>
  <si>
    <t>napetost: 400V</t>
  </si>
  <si>
    <t>število vrtljajev (n): 1400</t>
  </si>
  <si>
    <t>premer elise: 300mm</t>
  </si>
  <si>
    <t>število lopatic elise: 3</t>
  </si>
  <si>
    <t xml:space="preserve">Sistemi zaščite: termična zaščita in z zaščita proti vdoru vode v oljno komoro. </t>
  </si>
  <si>
    <t>kapaciteta (K): 5 m3/h</t>
  </si>
  <si>
    <t>višina črpanja (H): 3.0 m</t>
  </si>
  <si>
    <t>inštalirana moč (P): 0.55kW</t>
  </si>
  <si>
    <t>navojni priklop DN40</t>
  </si>
  <si>
    <t>prosti prehod: 45 mm</t>
  </si>
  <si>
    <t>dolžina kabla: 10 m</t>
  </si>
  <si>
    <t>moški navojni priključek DN50 - 2 kos</t>
  </si>
  <si>
    <t>koleno DN50/90° - 6 kos</t>
  </si>
  <si>
    <t>cev DN50 dolžina - 6.0 m</t>
  </si>
  <si>
    <t>Materjali: elisa: nerjaveče jeklo AISI 316</t>
  </si>
  <si>
    <t>Motorna gred: nerjaveče jeklo AISI 420</t>
  </si>
  <si>
    <t>Puhala - aeracija</t>
  </si>
  <si>
    <t>Dobava in vgradnja rootsovih puhal tipa AERZEN GM 3 S' ali ekvivalentnih, za vnos zraka v aeracijski bazen, vključno s protihrupnim ohišjem in protivibracijsko opremo. Predpripravljen za delovanje s frekvenčnim regulatorjem, ki uravnava hitrost skladno s potrebo po kisiku v oksidacijskem bazenu.</t>
  </si>
  <si>
    <t xml:space="preserve">Puhalo se dobavi v kompaktni izvedbi, z dušilci zvoka na sesalni in tlačni strani, filtrom za zrak, varnostnim in nepovratnim ventilom, protivibracijskimi podstavki, podnožjem, manometrom in termometrom.
</t>
  </si>
  <si>
    <t>pretok (Q): 80 m3/h</t>
  </si>
  <si>
    <t>diferencialni tlak (p): 350 mbar</t>
  </si>
  <si>
    <t>inštalirana moč (P): 2.2 kW</t>
  </si>
  <si>
    <t>teža: 130 kg</t>
  </si>
  <si>
    <t>glasnost: 64 dB</t>
  </si>
  <si>
    <t>priključek:  DN80</t>
  </si>
  <si>
    <t>varnostni ventil  DN80</t>
  </si>
  <si>
    <t>protipovratni ventil DN80</t>
  </si>
  <si>
    <t>sesalni filter</t>
  </si>
  <si>
    <t>Kompletni tesnilni in vijačni materijal.</t>
  </si>
  <si>
    <t>Talna mreža za vnos komprimiranega zraka v aerobni bazen</t>
  </si>
  <si>
    <t xml:space="preserve">Izdelava, dobava in vgradnja talne mreže za vnos kompr. zraka v aeracijski bazen sestavljene iz:
</t>
  </si>
  <si>
    <r>
      <t>membranski difuzorji</t>
    </r>
    <r>
      <rPr>
        <sz val="10"/>
        <rFont val="Arial"/>
        <family val="2"/>
      </rPr>
      <t xml:space="preserve"> za fine mehurčke 12'', z membrano iz sintetične gume EPDM. Membrana mora biti izdelana z omejeno uporabo olj in plastifikantov, katerih lastnosti se s časom spremenijo in lahko povzročijo poškodbe in razpoke v membrani.</t>
    </r>
  </si>
  <si>
    <t>število difuzorjev: 20</t>
  </si>
  <si>
    <t>premer: 340mm</t>
  </si>
  <si>
    <t>prenos kisika: 6% / 1m globine</t>
  </si>
  <si>
    <t>pretok: 4-6m3/h</t>
  </si>
  <si>
    <t>priključek: navojni 3/4''</t>
  </si>
  <si>
    <t>materjal membrane: EPDM</t>
  </si>
  <si>
    <r>
      <t>cevovodi mreže</t>
    </r>
    <r>
      <rPr>
        <sz val="10"/>
        <rFont val="Arial"/>
        <family val="2"/>
      </rPr>
      <t xml:space="preserve"> iz korozivno odprne plastike PVC-U premera 90 in 75mm. Dobava vključuje ves potrebni tesnilni, pritrdilni in vijačni material, kolena, redukcije. Vse skupaj varjeno in vijačeno. </t>
    </r>
  </si>
  <si>
    <t>cev PVC-U 90mm - dolžina 4,60m
cev PVC-U 75mm - dolžina 8,00m
pritrdilni material iz polietilena D90x3/4", priključki za difuzor s 4-imi vijaki iz nerjavečega jekla AISI 304
- komplet z vložki in pritrdilno garnituro iz nerjavečega jekla.
- izpust za kondenz mora biti premera najmanj 1", zasuni morajo biti vgrajeni na rob oksidacijskega bazena, da so enostavno dostopni
prrobnica PVC-U 90mm</t>
  </si>
  <si>
    <t>Ozračevalna mreža se pritrdi v beton ter je izvedena tako da preprečuje vibracije mreže in puščanja.</t>
  </si>
  <si>
    <t>Kolektor za komprimiran zrak - aeracija</t>
  </si>
  <si>
    <t>Izdelava, dobava in montaža kolektorja za distribucijo stisnjenega zraka v aeracisjki bazen. Cevovod je, vključno s pripadajočo pritrdilno garnituro in konzolami, izdelan iz nerjavečega jekla AISI 304.</t>
  </si>
  <si>
    <t>koleno DN80/90° - 5 kos</t>
  </si>
  <si>
    <t>ovratnica za varjenje DN80/PN10 - 5 kos</t>
  </si>
  <si>
    <t>prosta prirobnica DN80/PN10 - 5 kos</t>
  </si>
  <si>
    <t>zaporna loputa DN80/PN10 z INOX zapiralom - 2 kos</t>
  </si>
  <si>
    <t>nepovratni kroglični ventil DN80 - 2 kos</t>
  </si>
  <si>
    <t>cev DN80 - 11.7m</t>
  </si>
  <si>
    <t>T DN80/65 - 1 kos</t>
  </si>
  <si>
    <t>cev DN65 - 1.5m</t>
  </si>
  <si>
    <t>koleno DN65/90° - 1 kos</t>
  </si>
  <si>
    <t>ovratnica za varjenje DN65/PN10 - 1 kos</t>
  </si>
  <si>
    <t>prosta prirobnica DN65/PN10 - 1 kos</t>
  </si>
  <si>
    <t>zaporna loputa DN65/PN10 z INOX zapiralom - 1 kos</t>
  </si>
  <si>
    <t>Merilec koncentracije kisika</t>
  </si>
  <si>
    <t>Dobava in vgradnja sonde za merjenje koncentracije raztopljenega kisika tipa E+H OXYMAX-W COS 41
in LIQUISYS M COM253 ali ekvivalentnega.</t>
  </si>
  <si>
    <t>Potopna sonda mora imeti avtomatsko kompenzacijo temperature in atmosferskega tlaka, območje delovanja pri temperaturi -20°/+50°C, napajanje 24V, analogni izhod 4-20 mA proporcionalno s koncentracijo raztopljenega kisika v bazenu, zaščita IP 68, hermetično nepropustno celico z možnostjo menjave, prikaz meitve v ohišju IP 65 z možnostjo izbire merilnega območja, priključkom za kalibracijo, izhodom ON-OFF, izhodom za alarmi in izrabo celice, z možnostjo prikaza vrednosti meritve in eventualnih alarmov v komandni elektro omari.</t>
  </si>
  <si>
    <t xml:space="preserve">Sonda se dobavi v nerjavečem ohišju AISI 316, s plovcem za sondo iz PVC, povezovalnimi cevovodi  iz PVC, vsemi potrebnimi priključki, merilcem z LCD display-em, vhodom 4-20 mA, napajanjem 220V, 50 Hz.
</t>
  </si>
  <si>
    <t>Sonda mora biti pravilno vgrajena, povezave do elektro omare pa morajo biti ustrezno zaščitene.</t>
  </si>
  <si>
    <t>Frekvenčni pretvornik</t>
  </si>
  <si>
    <t>Frekvenčni pretvornik za motor 2,2 kW, kot npr. MITSUBISHI FR-D-740-050 ali ekvivalent.</t>
  </si>
  <si>
    <t>Potopna črpalka za odvzem blata</t>
  </si>
  <si>
    <t>kapaciteta (K): 13.2 m3/h</t>
  </si>
  <si>
    <t>višina črpanja (H): 3.5 m</t>
  </si>
  <si>
    <t>inštalirana moč (P): 0.6kW</t>
  </si>
  <si>
    <t>število vrtljajev (n): 2900 min-1</t>
  </si>
  <si>
    <t>prosti prehod: fi 35 mm</t>
  </si>
  <si>
    <t>dolžina kabla je 10 m</t>
  </si>
  <si>
    <t>Potopna črpalka se dobavi s podstavkom, kolenom, vodilom, konzolo vodila, členkasto verigo z vsemi elementi za spajanje verige na črpalko in nosilec pritrjen na zgornji rob pohodnega podesta.</t>
  </si>
  <si>
    <t>moški navojni priključek DN40 - 1 kos</t>
  </si>
  <si>
    <t>koleno DN40/90° - 4 kos</t>
  </si>
  <si>
    <t>cev DN40 dolžina - 3.3m</t>
  </si>
  <si>
    <t>Membranski moduli - mikrofiltracija</t>
  </si>
  <si>
    <t>Dobava in vgradnja membranskih modulov za mikrofiltracijo odpadne vode z ravno membrano tipa "KUBOTA ES125" ali ekvivalentnih.</t>
  </si>
  <si>
    <t>Karakteristike:</t>
  </si>
  <si>
    <t>število modulov: 2</t>
  </si>
  <si>
    <t>skupna površina: 2x100m2</t>
  </si>
  <si>
    <t>kapaciteta pretoka: 15 l/m2*h  in možnost pretoka 21 l/m2*h ob viških</t>
  </si>
  <si>
    <t>minimalna stopnja filtracije: 0,4 μm</t>
  </si>
  <si>
    <t>moduli morajo omogočati izvlek za čiščenje oz. zamenjavo posameznega membranskega lista ločeno</t>
  </si>
  <si>
    <t>Membranski moduli morajo zagotavljati delovanje pri sledečih pogojih: 
- delovni podtlak na sesalni strani: max 200mbar 
- maksimalni tlak pri protitočnem spiranju: 100 mbar 
- maksimalna temperatura odpadne vode: 55°C 
- pH območje odpadne vode: 2-11 
- maksimalna vsebnost suspendiranih snovi (TSS) v predelu ultrafiltracije: 5-20mg/l</t>
  </si>
  <si>
    <t>Vključuje povezavo na ekstrakcijski cevovod ob bazenu, povezavo na cevovod za vnos komprimiranega zraka.</t>
  </si>
  <si>
    <t>Črpalke za ekstrakcijo očiščene vode</t>
  </si>
  <si>
    <t>Dobava in vgradnja zunanje samosesalne reverzibilne črpalke, primerne za črpanje čiste vode.</t>
  </si>
  <si>
    <t>Črpalka mora delovati samosesalno tudi ob prisotnosti plinov v tekočini oz. v primeru občasnega pomanjkanja tekočine. Omogočati mora prenos brez pulziranja, možnost suhega teka. Predpripravljena za delovanje s frekvenčnim regulatorjem, ki uravnava hitrost skladno z merilcem pretoka in manometrom.</t>
  </si>
  <si>
    <t>višina črpanja (H): 10 m</t>
  </si>
  <si>
    <t>inštalirana moč (P): 1,2 kW</t>
  </si>
  <si>
    <t xml:space="preserve">število vrtljajev (n): </t>
  </si>
  <si>
    <t>Frekvenčni pretvornik za ektrakcijske črpalke</t>
  </si>
  <si>
    <t>Frekvenčni pretvornik za motor 1,2 kW, kot npr. MITSUBISHI FR-D-740-036 ali ekvivalent.</t>
  </si>
  <si>
    <t>Manometer (merilec tlaka)</t>
  </si>
  <si>
    <t>MANOMETER Siemens  Sitrans P series ZETA (cod. 7MF1564-9AA00-1AA1 H1Y) ali ekvivalent</t>
  </si>
  <si>
    <t>Elektromagnetni merilec pretoka</t>
  </si>
  <si>
    <t>Komponente:</t>
  </si>
  <si>
    <t>MERILEC PRETOKA PN 16, vgrajenega s prirobnicami po standardu DIN 2501, z ohišjem iz jekla, elektrodo iz nerjavečega jekla 1.4435, komplet z mikroprocesorjem sledečih karakteristik: elektronika v plastičnem ohišju IP67;</t>
  </si>
  <si>
    <t>SEŠTEVALNIK IN POMNILNIK pretoka vgrajen na istem senzorju in sledečih lastnosti: 1 analogen vhod, 1 digitalen vhod, vmesnik RS232 c 4 polnim priključkom, display LCD  7 številčni, ohišje iz aluminija, vključno s pritrdilno garnituro, 32K prostega spomina, vmesni kabel RS232. Možnost blokade dostopa do podatkov preko osebne šifre; shranjevanje podatkov na spominsko mesto v primeru okvare centrale.</t>
  </si>
  <si>
    <t>Dobava vključuje tudi nastavitve za precizno in pravilno delovanje, kalibracijo,  zaščite in povezave do elektroomare.</t>
  </si>
  <si>
    <t>Cevovod za ekstrakcijo</t>
  </si>
  <si>
    <t>Izdelava, dobava in montaža cevovoda vključno za ekstrakcijo očiščene odpadne vode s pripadajočo pritrdilno garnituro, armaturami in konzolami, izdelanega iz nerjavečega jekla AISI 304 in korozivno odporne plastike PVC-U.</t>
  </si>
  <si>
    <t>INOX:</t>
  </si>
  <si>
    <t>nastavek (pipa) INOX za plastično cev - 3 kos</t>
  </si>
  <si>
    <t>T DN50 - 1 kos</t>
  </si>
  <si>
    <t>T DN50/40 - 1 kos</t>
  </si>
  <si>
    <t>zaporni kroglični ventil DN50 - 1 kos</t>
  </si>
  <si>
    <t>zaporni kroglični ventil DN40 - 1 kos</t>
  </si>
  <si>
    <t>koleno DN50/90° - 1 kos</t>
  </si>
  <si>
    <t>cev DN50 dolžina - 2.5m</t>
  </si>
  <si>
    <t>ovratnica za varjenje DN50/PN10 - 1 kos</t>
  </si>
  <si>
    <t>prosta prirobnica DN50/PN10 - 1 kos</t>
  </si>
  <si>
    <t>PVC-U:</t>
  </si>
  <si>
    <t>prirobnica d63- 1 kos</t>
  </si>
  <si>
    <t>redukcija d63/50 - 1 kos</t>
  </si>
  <si>
    <t>cev d50 - 3,0m</t>
  </si>
  <si>
    <t>koleno d50/90° - 3 kos</t>
  </si>
  <si>
    <t>T d50 - 2 kos</t>
  </si>
  <si>
    <t>Skupaj s cevnim razvodom se dobavi ves potrebni tesnilni, pritrdilni in vijačni material. Vse skupaj vodotesno varjeno, lepljeno in vijačeno.</t>
  </si>
  <si>
    <t>6.1.25</t>
  </si>
  <si>
    <t>Puhala - membrane</t>
  </si>
  <si>
    <t>Dobava in vgradnja rootsovih puhal tipa AERZEN GM 3 S' ali ekvivalentnih, za vnos zraka v aeracijski bazen, vključno s protihrupnim ohišjem in protivibracijsko opremo.</t>
  </si>
  <si>
    <t>pretok (Q): 155 m3/h</t>
  </si>
  <si>
    <t>diferencialni tlak (p): 300 mbar</t>
  </si>
  <si>
    <t>inštalirana moč (P): 4.0 kW</t>
  </si>
  <si>
    <t>teža: 205 kg</t>
  </si>
  <si>
    <t>glasnost: 67 dB</t>
  </si>
  <si>
    <t>priključek  DN80</t>
  </si>
  <si>
    <t>Kolektor za komprimiran zrak - membrane</t>
  </si>
  <si>
    <t>Izdelava, dobava in montaža kolektorja za distribucijo stisnjenega zraka membranskim modulom. Cevovod je, vključno s pripadajočo pritrdilno garnituro in konzolami, izdelan iz nerjavečega jekla AISI 304.</t>
  </si>
  <si>
    <t>koleno DN80/90° - 7 kos</t>
  </si>
  <si>
    <t>zaporna loputa DN80/PN10 z INOX zapiralom - 4 kos</t>
  </si>
  <si>
    <t>cev DN80 - 16.5m</t>
  </si>
  <si>
    <t>T DN80 - 2 kos</t>
  </si>
  <si>
    <t>Odzračevalni cevovod:</t>
  </si>
  <si>
    <t>cev DN80 - 1.2m</t>
  </si>
  <si>
    <t>Vključno z dobavo in vgradnjo podvodnega dela dovodnega in odzračevaknega dela cevovodov za komprimiran zrak iz PVC-U plastike.</t>
  </si>
  <si>
    <t>Hidroforna postaja za tehnološko vodo</t>
  </si>
  <si>
    <t>Dobava in vgradnja hidroforne postaje tipa ITT Lowara SC407C ali ekvivalentnega, nastavljive hitrosti delovanja s konstantno kontrolo na tlak, sledečih karakteristik:</t>
  </si>
  <si>
    <t>kapaciteta (K): 50 l/min</t>
  </si>
  <si>
    <t>višina črpanja (H): 40.6 m</t>
  </si>
  <si>
    <t>inštalirana moč (P): 0.75kW</t>
  </si>
  <si>
    <t>število vrtljajev (n): 2850 min-1</t>
  </si>
  <si>
    <t>navojni priklop DN32</t>
  </si>
  <si>
    <t>prosti prehod: 2.5 mm</t>
  </si>
  <si>
    <t>Materjal: INOX</t>
  </si>
  <si>
    <t>Sistem se dobavi skupaj z opremo Kit Lowara HVW, ter   regulatorjem hitrosti Inverter Hydrovar Watercooled ali ekvivalent.</t>
  </si>
  <si>
    <t>Cevovod tehnološke vode</t>
  </si>
  <si>
    <t>- betonskega jaška 40x40x40 s pocinknim pokrovom, zasunom in odvodom za popolno izpraznjenje (za izpraznitev sistema v zimskem obdobju) priključkom za zunanjo uporabo (grobe grablje na vtoku na napravo, postaja za dehidracijo blata).</t>
  </si>
  <si>
    <t>Rezerovar za preriodično pranje membran</t>
  </si>
  <si>
    <t>kapaciteta: 500 l</t>
  </si>
  <si>
    <t>materjal: plastika</t>
  </si>
  <si>
    <t>Talna mreža za vnos kompr. zraka - zgoščevalec</t>
  </si>
  <si>
    <r>
      <t>cevovodi mreže</t>
    </r>
    <r>
      <rPr>
        <sz val="10"/>
        <rFont val="Arial"/>
        <family val="2"/>
      </rPr>
      <t xml:space="preserve"> iz korozivno odprne plastike PVC-U d63. Dobava vključuje ves potrebni tesnilni, pritrdilni in vijačni material, kolena, redukcije ter perforacije cevi. </t>
    </r>
  </si>
  <si>
    <t>cev d63 - 11,5m</t>
  </si>
  <si>
    <t>koleno d63/90° - 4 kos</t>
  </si>
  <si>
    <t>T d63 - 3 kos</t>
  </si>
  <si>
    <t>Zaščitna ograja</t>
  </si>
  <si>
    <t>Kompletno z rebrasto pločevino za zaščito pred zdrsom; oporniki so pritrjeni na robove bazenov z vložki M10; dobava vključuje tudi ves potreben pritrdilni material, vse kar je potrebno, da bo zagotovljena varnost in popolna funkcionalnost.</t>
  </si>
  <si>
    <t>Pohodne rešetke</t>
  </si>
  <si>
    <t>Dobava in vgradnja pokrivnih pohodnih rešetk narejenih iz vročecinkanega jekla kompletno z vgradnjo primernih obrob glede na namen uporabe in postavitev. Dobava vključuje tudi vgradnjo kotnih podpornih profilov, fiksiranje v beton, morebitne vmesne podporne profile ali konzole in ves potreben pritrdilni material ter vse kar je potrebno, da bo zagotovljena varnost in popolna funkcionalnost.
Tip: pohodne
Debelina (HxS): 25 x 2 mm
Maksimalna razdalja med podporami: 1 m</t>
  </si>
  <si>
    <t>40x40cm</t>
  </si>
  <si>
    <t>40x60cm</t>
  </si>
  <si>
    <t>137x40cm</t>
  </si>
  <si>
    <t>30x50cm</t>
  </si>
  <si>
    <t>Skupaj:</t>
  </si>
  <si>
    <t>Revizijski pokrovi</t>
  </si>
  <si>
    <t>Dobava in vgradnja revizijskih pokrovov narejenih iz vročecinkanega jekla kompletno z vgradnjo primernih obrob glede na namen uporabe in postavitev. Dobava vključuje tudi vgradnjo kotnih podpornih profilov, fiksiranje v beton, morebitne vmesne podporne profile ali konzole in ves potreben pritrdilni material ter vse kar je potrebno, da bo zagotovljena varnost in popolna funkcionalnost.
Tip: pohodni</t>
  </si>
  <si>
    <t>60x60cm</t>
  </si>
  <si>
    <t>TEHNOLOGIJA IN STROJNE INSTALACIJE SKUPAJ</t>
  </si>
  <si>
    <t>Izvajanje poiskusnega obratovanja čistilne naprave ter pridobitev uporabnega dovoljenja in uspešna primopredaja čistilne naprave upravljalcu. Vključuje upravljanje čistilne naprave v času poskusnega obratovanja in vse stroške (razen električne energije) z</t>
  </si>
  <si>
    <t>ČISTILNA NAPRAVA - ELEKTRO INSTALACIJE</t>
  </si>
  <si>
    <t>Dobava in montaža MERILNO - ODJEMNE OMARE M.O.</t>
  </si>
  <si>
    <t>Dobava in montaža razdelilnega stikalnega bloka S.B - čistilna</t>
  </si>
  <si>
    <t>Krmilnik</t>
  </si>
  <si>
    <t>Dobava in montaža vodovnega materiala</t>
  </si>
  <si>
    <t>Dobava in montaža svetilk komplet z žarnicami</t>
  </si>
  <si>
    <t>Dobava in montaža ozemljila</t>
  </si>
  <si>
    <t>Zaključna dela</t>
  </si>
  <si>
    <t xml:space="preserve">Nabava in montaza plastificirane zicne ograje, visine 120cm z vsem potrebnim materialom, gradbenimi deli ter trasportnimi stroški. </t>
  </si>
  <si>
    <t>Dobava in vgradnja zaščitne ograje na napravi, narejene iz INOX AISI 304, višine 110 cm; ograja je narejena iz štirioglatih opornikov dimenzij 50x50 mm in debeline 3 mm ali okroglih opornikov dimenzije 1 1/4' in debeline 3 mm, ročaj je okrogel, dimenzij maksimalno 1 1/4' in minimalno 1', debeline 3 mm.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</si>
</sst>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  <numFmt numFmtId="165" formatCode="#"/>
    <numFmt numFmtId="166" formatCode="#,##0.00;\-#,##0.00"/>
    <numFmt numFmtId="167" formatCode="_-* #,##0.00\ _S_I_T_-;\-* #,##0.00\ _S_I_T_-;_-* \-??\ _S_I_T_-;_-@_-"/>
    <numFmt numFmtId="168" formatCode="_(* #,##0.00_);_(* \(#,##0.00\);_(* \-??_);_(@_)"/>
    <numFmt numFmtId="169" formatCode="dd/mmm"/>
    <numFmt numFmtId="170" formatCode="0.0"/>
    <numFmt numFmtId="171" formatCode="#,##0.00\ _S_I_T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entury Gothic CE"/>
      <family val="2"/>
    </font>
    <font>
      <sz val="11"/>
      <color indexed="60"/>
      <name val="Calibri"/>
      <family val="2"/>
    </font>
    <font>
      <sz val="12"/>
      <name val="Times New Roman CE"/>
      <family val="1"/>
    </font>
    <font>
      <i/>
      <sz val="10"/>
      <name val="SL Dutch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b/>
      <sz val="10"/>
      <color indexed="10"/>
      <name val="Arial"/>
      <family val="2"/>
    </font>
    <font>
      <vertAlign val="superscript"/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6" fontId="16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22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17" fillId="0" borderId="0">
      <alignment/>
      <protection/>
    </xf>
    <xf numFmtId="0" fontId="0" fillId="23" borderId="7" applyNumberFormat="0" applyAlignment="0" applyProtection="0"/>
    <xf numFmtId="0" fontId="18" fillId="20" borderId="8" applyNumberFormat="0" applyAlignment="0" applyProtection="0"/>
    <xf numFmtId="9" fontId="1" fillId="0" borderId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1" fillId="0" borderId="0" xfId="0" applyFont="1" applyAlignment="1">
      <alignment/>
    </xf>
    <xf numFmtId="167" fontId="1" fillId="0" borderId="0" xfId="42" applyNumberFormat="1" applyFont="1" applyFill="1" applyBorder="1" applyAlignment="1" applyProtection="1">
      <alignment/>
      <protection/>
    </xf>
    <xf numFmtId="4" fontId="1" fillId="0" borderId="0" xfId="42" applyNumberFormat="1" applyFont="1" applyFill="1" applyBorder="1" applyAlignment="1" applyProtection="1">
      <alignment horizontal="center"/>
      <protection/>
    </xf>
    <xf numFmtId="4" fontId="1" fillId="0" borderId="10" xfId="42" applyNumberFormat="1" applyFont="1" applyFill="1" applyBorder="1" applyAlignment="1" applyProtection="1">
      <alignment horizontal="right"/>
      <protection/>
    </xf>
    <xf numFmtId="2" fontId="1" fillId="0" borderId="10" xfId="42" applyNumberFormat="1" applyFont="1" applyFill="1" applyBorder="1" applyAlignment="1" applyProtection="1">
      <alignment horizontal="center"/>
      <protection/>
    </xf>
    <xf numFmtId="4" fontId="1" fillId="0" borderId="11" xfId="42" applyNumberFormat="1" applyFont="1" applyFill="1" applyBorder="1" applyAlignment="1" applyProtection="1">
      <alignment horizontal="right"/>
      <protection/>
    </xf>
    <xf numFmtId="168" fontId="22" fillId="0" borderId="12" xfId="42" applyNumberFormat="1" applyFont="1" applyFill="1" applyBorder="1" applyAlignment="1" applyProtection="1">
      <alignment horizontal="left"/>
      <protection/>
    </xf>
    <xf numFmtId="4" fontId="22" fillId="0" borderId="12" xfId="42" applyNumberFormat="1" applyFont="1" applyFill="1" applyBorder="1" applyAlignment="1" applyProtection="1">
      <alignment horizontal="right"/>
      <protection/>
    </xf>
    <xf numFmtId="2" fontId="1" fillId="0" borderId="0" xfId="42" applyNumberFormat="1" applyFont="1" applyFill="1" applyBorder="1" applyAlignment="1" applyProtection="1">
      <alignment horizontal="right"/>
      <protection/>
    </xf>
    <xf numFmtId="4" fontId="1" fillId="0" borderId="13" xfId="42" applyNumberFormat="1" applyFont="1" applyFill="1" applyBorder="1" applyAlignment="1" applyProtection="1">
      <alignment horizontal="center"/>
      <protection/>
    </xf>
    <xf numFmtId="2" fontId="1" fillId="0" borderId="14" xfId="42" applyNumberFormat="1" applyFont="1" applyFill="1" applyBorder="1" applyAlignment="1" applyProtection="1">
      <alignment horizontal="center"/>
      <protection/>
    </xf>
    <xf numFmtId="2" fontId="1" fillId="0" borderId="10" xfId="42" applyNumberFormat="1" applyFont="1" applyFill="1" applyBorder="1" applyAlignment="1" applyProtection="1">
      <alignment horizontal="left"/>
      <protection/>
    </xf>
    <xf numFmtId="2" fontId="1" fillId="0" borderId="11" xfId="42" applyNumberFormat="1" applyFont="1" applyFill="1" applyBorder="1" applyAlignment="1" applyProtection="1">
      <alignment horizontal="left"/>
      <protection/>
    </xf>
    <xf numFmtId="2" fontId="24" fillId="0" borderId="12" xfId="42" applyNumberFormat="1" applyFont="1" applyFill="1" applyBorder="1" applyAlignment="1" applyProtection="1">
      <alignment horizontal="center"/>
      <protection/>
    </xf>
    <xf numFmtId="0" fontId="1" fillId="0" borderId="0" xfId="58" applyFont="1">
      <alignment/>
      <protection/>
    </xf>
    <xf numFmtId="0" fontId="22" fillId="0" borderId="0" xfId="58" applyFont="1">
      <alignment/>
      <protection/>
    </xf>
    <xf numFmtId="4" fontId="1" fillId="0" borderId="10" xfId="58" applyNumberFormat="1" applyFont="1" applyFill="1" applyBorder="1" applyAlignment="1" applyProtection="1">
      <alignment horizontal="right"/>
      <protection locked="0"/>
    </xf>
    <xf numFmtId="4" fontId="1" fillId="0" borderId="11" xfId="58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 applyProtection="1">
      <alignment/>
      <protection locked="0"/>
    </xf>
    <xf numFmtId="4" fontId="1" fillId="0" borderId="11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Alignment="1" applyProtection="1">
      <alignment horizontal="left" wrapText="1"/>
      <protection/>
    </xf>
    <xf numFmtId="2" fontId="1" fillId="0" borderId="10" xfId="58" applyNumberFormat="1" applyFont="1" applyFill="1" applyBorder="1" applyAlignment="1" applyProtection="1">
      <alignment horizontal="right"/>
      <protection/>
    </xf>
    <xf numFmtId="4" fontId="0" fillId="0" borderId="15" xfId="0" applyNumberFormat="1" applyFont="1" applyFill="1" applyBorder="1" applyAlignment="1" applyProtection="1">
      <alignment horizontal="left" wrapText="1"/>
      <protection/>
    </xf>
    <xf numFmtId="2" fontId="1" fillId="0" borderId="11" xfId="58" applyNumberFormat="1" applyFont="1" applyFill="1" applyBorder="1" applyAlignment="1" applyProtection="1">
      <alignment horizontal="right"/>
      <protection/>
    </xf>
    <xf numFmtId="4" fontId="1" fillId="0" borderId="10" xfId="58" applyNumberFormat="1" applyFont="1" applyFill="1" applyBorder="1" applyAlignment="1" applyProtection="1">
      <alignment horizontal="right"/>
      <protection/>
    </xf>
    <xf numFmtId="4" fontId="1" fillId="0" borderId="16" xfId="0" applyNumberFormat="1" applyFont="1" applyFill="1" applyBorder="1" applyAlignment="1" applyProtection="1">
      <alignment/>
      <protection locked="0"/>
    </xf>
    <xf numFmtId="4" fontId="1" fillId="0" borderId="17" xfId="0" applyNumberFormat="1" applyFont="1" applyFill="1" applyBorder="1" applyAlignment="1" applyProtection="1">
      <alignment/>
      <protection locked="0"/>
    </xf>
    <xf numFmtId="49" fontId="1" fillId="0" borderId="18" xfId="58" applyNumberFormat="1" applyFont="1" applyBorder="1" applyAlignment="1" applyProtection="1">
      <alignment horizontal="left" vertical="top"/>
      <protection/>
    </xf>
    <xf numFmtId="0" fontId="1" fillId="0" borderId="19" xfId="58" applyFont="1" applyFill="1" applyBorder="1" applyAlignment="1" applyProtection="1">
      <alignment vertical="top" wrapText="1"/>
      <protection/>
    </xf>
    <xf numFmtId="2" fontId="1" fillId="0" borderId="19" xfId="58" applyNumberFormat="1" applyFont="1" applyFill="1" applyBorder="1" applyAlignment="1" applyProtection="1">
      <alignment horizontal="right"/>
      <protection/>
    </xf>
    <xf numFmtId="0" fontId="1" fillId="0" borderId="19" xfId="58" applyFont="1" applyBorder="1" applyAlignment="1" applyProtection="1">
      <alignment horizontal="center"/>
      <protection/>
    </xf>
    <xf numFmtId="4" fontId="1" fillId="0" borderId="20" xfId="58" applyNumberFormat="1" applyFont="1" applyBorder="1" applyAlignment="1" applyProtection="1">
      <alignment horizontal="right"/>
      <protection/>
    </xf>
    <xf numFmtId="49" fontId="1" fillId="0" borderId="21" xfId="0" applyNumberFormat="1" applyFont="1" applyBorder="1" applyAlignment="1" applyProtection="1">
      <alignment horizontal="left" vertical="top"/>
      <protection/>
    </xf>
    <xf numFmtId="1" fontId="22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22" fillId="0" borderId="21" xfId="0" applyNumberFormat="1" applyFont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vertical="top" wrapText="1"/>
      <protection/>
    </xf>
    <xf numFmtId="49" fontId="1" fillId="0" borderId="21" xfId="58" applyNumberFormat="1" applyFont="1" applyBorder="1" applyAlignment="1" applyProtection="1">
      <alignment horizontal="left" vertical="top"/>
      <protection/>
    </xf>
    <xf numFmtId="0" fontId="1" fillId="0" borderId="0" xfId="58" applyFont="1" applyFill="1" applyBorder="1" applyAlignment="1" applyProtection="1">
      <alignment vertical="top" wrapText="1"/>
      <protection/>
    </xf>
    <xf numFmtId="2" fontId="1" fillId="0" borderId="0" xfId="58" applyNumberFormat="1" applyFont="1" applyFill="1" applyBorder="1" applyAlignment="1" applyProtection="1">
      <alignment horizontal="right"/>
      <protection/>
    </xf>
    <xf numFmtId="0" fontId="1" fillId="0" borderId="0" xfId="58" applyFont="1" applyBorder="1" applyAlignment="1" applyProtection="1">
      <alignment horizontal="center"/>
      <protection/>
    </xf>
    <xf numFmtId="4" fontId="1" fillId="0" borderId="13" xfId="58" applyNumberFormat="1" applyFont="1" applyBorder="1" applyAlignment="1" applyProtection="1">
      <alignment horizontal="right"/>
      <protection/>
    </xf>
    <xf numFmtId="49" fontId="1" fillId="0" borderId="14" xfId="0" applyNumberFormat="1" applyFont="1" applyFill="1" applyBorder="1" applyAlignment="1" applyProtection="1">
      <alignment horizontal="left" vertical="top"/>
      <protection/>
    </xf>
    <xf numFmtId="0" fontId="22" fillId="0" borderId="22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center"/>
      <protection/>
    </xf>
    <xf numFmtId="4" fontId="23" fillId="0" borderId="14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49" fontId="22" fillId="0" borderId="12" xfId="0" applyNumberFormat="1" applyFont="1" applyFill="1" applyBorder="1" applyAlignment="1" applyProtection="1">
      <alignment horizontal="left" vertical="top"/>
      <protection/>
    </xf>
    <xf numFmtId="0" fontId="22" fillId="0" borderId="12" xfId="0" applyFont="1" applyFill="1" applyBorder="1" applyAlignment="1" applyProtection="1">
      <alignment horizontal="center"/>
      <protection/>
    </xf>
    <xf numFmtId="0" fontId="1" fillId="0" borderId="0" xfId="58" applyFont="1" applyBorder="1" applyAlignment="1" applyProtection="1">
      <alignment vertical="top" wrapText="1"/>
      <protection/>
    </xf>
    <xf numFmtId="0" fontId="25" fillId="0" borderId="0" xfId="58" applyNumberFormat="1" applyFont="1" applyBorder="1" applyAlignment="1" applyProtection="1">
      <alignment vertical="top" wrapText="1"/>
      <protection/>
    </xf>
    <xf numFmtId="4" fontId="1" fillId="0" borderId="23" xfId="58" applyNumberFormat="1" applyFont="1" applyBorder="1" applyAlignment="1" applyProtection="1">
      <alignment horizontal="right"/>
      <protection/>
    </xf>
    <xf numFmtId="49" fontId="23" fillId="0" borderId="14" xfId="0" applyNumberFormat="1" applyFont="1" applyFill="1" applyBorder="1" applyAlignment="1" applyProtection="1">
      <alignment horizontal="left" vertical="top"/>
      <protection/>
    </xf>
    <xf numFmtId="0" fontId="23" fillId="0" borderId="14" xfId="0" applyFont="1" applyFill="1" applyBorder="1" applyAlignment="1" applyProtection="1">
      <alignment horizontal="left" vertical="top" wrapText="1"/>
      <protection/>
    </xf>
    <xf numFmtId="2" fontId="23" fillId="0" borderId="14" xfId="0" applyNumberFormat="1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 horizontal="center"/>
      <protection/>
    </xf>
    <xf numFmtId="4" fontId="23" fillId="0" borderId="17" xfId="0" applyNumberFormat="1" applyFont="1" applyFill="1" applyBorder="1" applyAlignment="1" applyProtection="1">
      <alignment horizontal="right"/>
      <protection/>
    </xf>
    <xf numFmtId="49" fontId="23" fillId="0" borderId="17" xfId="0" applyNumberFormat="1" applyFont="1" applyFill="1" applyBorder="1" applyAlignment="1" applyProtection="1">
      <alignment horizontal="left" vertical="top"/>
      <protection/>
    </xf>
    <xf numFmtId="0" fontId="23" fillId="22" borderId="17" xfId="0" applyFont="1" applyFill="1" applyBorder="1" applyAlignment="1" applyProtection="1">
      <alignment horizontal="left" vertical="top" wrapText="1"/>
      <protection/>
    </xf>
    <xf numFmtId="2" fontId="23" fillId="22" borderId="17" xfId="0" applyNumberFormat="1" applyFont="1" applyFill="1" applyBorder="1" applyAlignment="1" applyProtection="1">
      <alignment horizontal="center"/>
      <protection/>
    </xf>
    <xf numFmtId="0" fontId="23" fillId="22" borderId="17" xfId="0" applyFont="1" applyFill="1" applyBorder="1" applyAlignment="1" applyProtection="1">
      <alignment horizontal="center"/>
      <protection/>
    </xf>
    <xf numFmtId="4" fontId="23" fillId="22" borderId="17" xfId="0" applyNumberFormat="1" applyFont="1" applyFill="1" applyBorder="1" applyAlignment="1" applyProtection="1">
      <alignment horizontal="center"/>
      <protection/>
    </xf>
    <xf numFmtId="49" fontId="1" fillId="0" borderId="24" xfId="58" applyNumberFormat="1" applyFont="1" applyBorder="1" applyAlignment="1" applyProtection="1">
      <alignment horizontal="center" vertical="top"/>
      <protection/>
    </xf>
    <xf numFmtId="0" fontId="1" fillId="0" borderId="24" xfId="58" applyFont="1" applyFill="1" applyBorder="1" applyAlignment="1" applyProtection="1">
      <alignment vertical="top" wrapText="1"/>
      <protection/>
    </xf>
    <xf numFmtId="2" fontId="1" fillId="0" borderId="24" xfId="58" applyNumberFormat="1" applyFont="1" applyFill="1" applyBorder="1" applyAlignment="1" applyProtection="1">
      <alignment horizontal="right"/>
      <protection/>
    </xf>
    <xf numFmtId="0" fontId="1" fillId="0" borderId="24" xfId="58" applyFont="1" applyBorder="1" applyAlignment="1" applyProtection="1">
      <alignment horizontal="center"/>
      <protection/>
    </xf>
    <xf numFmtId="4" fontId="1" fillId="0" borderId="24" xfId="58" applyNumberFormat="1" applyFont="1" applyBorder="1" applyAlignment="1" applyProtection="1">
      <alignment horizontal="right"/>
      <protection/>
    </xf>
    <xf numFmtId="49" fontId="22" fillId="20" borderId="25" xfId="58" applyNumberFormat="1" applyFont="1" applyFill="1" applyBorder="1" applyAlignment="1" applyProtection="1">
      <alignment horizontal="center" vertical="top"/>
      <protection/>
    </xf>
    <xf numFmtId="169" fontId="22" fillId="20" borderId="25" xfId="58" applyNumberFormat="1" applyFont="1" applyFill="1" applyBorder="1" applyAlignment="1" applyProtection="1">
      <alignment vertical="top" wrapText="1"/>
      <protection/>
    </xf>
    <xf numFmtId="2" fontId="22" fillId="20" borderId="25" xfId="58" applyNumberFormat="1" applyFont="1" applyFill="1" applyBorder="1" applyAlignment="1" applyProtection="1">
      <alignment horizontal="right"/>
      <protection/>
    </xf>
    <xf numFmtId="0" fontId="22" fillId="20" borderId="25" xfId="58" applyFont="1" applyFill="1" applyBorder="1" applyAlignment="1" applyProtection="1">
      <alignment horizontal="center"/>
      <protection/>
    </xf>
    <xf numFmtId="4" fontId="22" fillId="20" borderId="25" xfId="58" applyNumberFormat="1" applyFont="1" applyFill="1" applyBorder="1" applyAlignment="1" applyProtection="1">
      <alignment horizontal="right"/>
      <protection/>
    </xf>
    <xf numFmtId="49" fontId="1" fillId="0" borderId="17" xfId="58" applyNumberFormat="1" applyFont="1" applyFill="1" applyBorder="1" applyAlignment="1" applyProtection="1">
      <alignment horizontal="center" vertical="top"/>
      <protection/>
    </xf>
    <xf numFmtId="0" fontId="1" fillId="0" borderId="17" xfId="58" applyFont="1" applyFill="1" applyBorder="1" applyAlignment="1" applyProtection="1">
      <alignment vertical="top" wrapText="1"/>
      <protection/>
    </xf>
    <xf numFmtId="2" fontId="1" fillId="0" borderId="17" xfId="58" applyNumberFormat="1" applyFont="1" applyFill="1" applyBorder="1" applyAlignment="1" applyProtection="1">
      <alignment horizontal="right"/>
      <protection/>
    </xf>
    <xf numFmtId="0" fontId="1" fillId="0" borderId="17" xfId="58" applyFont="1" applyFill="1" applyBorder="1" applyAlignment="1" applyProtection="1">
      <alignment horizontal="center"/>
      <protection/>
    </xf>
    <xf numFmtId="4" fontId="1" fillId="0" borderId="17" xfId="58" applyNumberFormat="1" applyFont="1" applyFill="1" applyBorder="1" applyAlignment="1" applyProtection="1">
      <alignment horizontal="right"/>
      <protection/>
    </xf>
    <xf numFmtId="49" fontId="0" fillId="0" borderId="10" xfId="57" applyNumberFormat="1" applyFont="1" applyFill="1" applyBorder="1" applyAlignment="1" applyProtection="1">
      <alignment horizontal="center" vertical="top"/>
      <protection/>
    </xf>
    <xf numFmtId="4" fontId="0" fillId="0" borderId="10" xfId="57" applyNumberFormat="1" applyFont="1" applyFill="1" applyBorder="1" applyAlignment="1" applyProtection="1">
      <alignment horizontal="center"/>
      <protection/>
    </xf>
    <xf numFmtId="0" fontId="1" fillId="0" borderId="10" xfId="59" applyFont="1" applyFill="1" applyBorder="1" applyAlignment="1" applyProtection="1">
      <alignment vertical="top" wrapText="1"/>
      <protection/>
    </xf>
    <xf numFmtId="9" fontId="0" fillId="0" borderId="10" xfId="57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0" xfId="58" applyFont="1" applyFill="1" applyBorder="1" applyAlignment="1" applyProtection="1">
      <alignment horizontal="center"/>
      <protection/>
    </xf>
    <xf numFmtId="49" fontId="1" fillId="0" borderId="11" xfId="58" applyNumberFormat="1" applyFont="1" applyFill="1" applyBorder="1" applyAlignment="1" applyProtection="1">
      <alignment horizontal="center" vertical="top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1" xfId="58" applyFont="1" applyFill="1" applyBorder="1" applyAlignment="1" applyProtection="1">
      <alignment horizontal="center"/>
      <protection/>
    </xf>
    <xf numFmtId="4" fontId="1" fillId="0" borderId="11" xfId="58" applyNumberFormat="1" applyFont="1" applyFill="1" applyBorder="1" applyAlignment="1" applyProtection="1">
      <alignment horizontal="right"/>
      <protection/>
    </xf>
    <xf numFmtId="49" fontId="22" fillId="0" borderId="12" xfId="58" applyNumberFormat="1" applyFont="1" applyFill="1" applyBorder="1" applyAlignment="1" applyProtection="1">
      <alignment horizontal="left" vertical="top"/>
      <protection/>
    </xf>
    <xf numFmtId="4" fontId="22" fillId="0" borderId="12" xfId="58" applyNumberFormat="1" applyFont="1" applyFill="1" applyBorder="1" applyAlignment="1" applyProtection="1">
      <alignment vertical="top" wrapText="1"/>
      <protection/>
    </xf>
    <xf numFmtId="2" fontId="22" fillId="0" borderId="12" xfId="58" applyNumberFormat="1" applyFont="1" applyFill="1" applyBorder="1" applyAlignment="1" applyProtection="1">
      <alignment horizontal="right"/>
      <protection/>
    </xf>
    <xf numFmtId="0" fontId="22" fillId="0" borderId="12" xfId="58" applyFont="1" applyFill="1" applyBorder="1" applyAlignment="1" applyProtection="1">
      <alignment horizontal="center"/>
      <protection/>
    </xf>
    <xf numFmtId="4" fontId="22" fillId="0" borderId="12" xfId="58" applyNumberFormat="1" applyFont="1" applyFill="1" applyBorder="1" applyAlignment="1" applyProtection="1">
      <alignment horizontal="right"/>
      <protection/>
    </xf>
    <xf numFmtId="49" fontId="22" fillId="0" borderId="17" xfId="58" applyNumberFormat="1" applyFont="1" applyFill="1" applyBorder="1" applyAlignment="1" applyProtection="1">
      <alignment horizontal="left" vertical="top"/>
      <protection/>
    </xf>
    <xf numFmtId="4" fontId="22" fillId="0" borderId="17" xfId="58" applyNumberFormat="1" applyFont="1" applyFill="1" applyBorder="1" applyAlignment="1" applyProtection="1">
      <alignment vertical="top" wrapText="1"/>
      <protection/>
    </xf>
    <xf numFmtId="2" fontId="22" fillId="0" borderId="17" xfId="58" applyNumberFormat="1" applyFont="1" applyFill="1" applyBorder="1" applyAlignment="1" applyProtection="1">
      <alignment horizontal="right"/>
      <protection/>
    </xf>
    <xf numFmtId="4" fontId="22" fillId="0" borderId="17" xfId="58" applyNumberFormat="1" applyFont="1" applyFill="1" applyBorder="1" applyAlignment="1" applyProtection="1">
      <alignment horizontal="center"/>
      <protection/>
    </xf>
    <xf numFmtId="4" fontId="22" fillId="0" borderId="17" xfId="58" applyNumberFormat="1" applyFont="1" applyFill="1" applyBorder="1" applyAlignment="1" applyProtection="1">
      <alignment horizontal="right"/>
      <protection/>
    </xf>
    <xf numFmtId="49" fontId="22" fillId="0" borderId="24" xfId="58" applyNumberFormat="1" applyFont="1" applyFill="1" applyBorder="1" applyAlignment="1" applyProtection="1">
      <alignment horizontal="left" vertical="top"/>
      <protection/>
    </xf>
    <xf numFmtId="4" fontId="22" fillId="0" borderId="16" xfId="58" applyNumberFormat="1" applyFont="1" applyFill="1" applyBorder="1" applyAlignment="1" applyProtection="1">
      <alignment vertical="top" wrapText="1"/>
      <protection/>
    </xf>
    <xf numFmtId="2" fontId="22" fillId="0" borderId="16" xfId="58" applyNumberFormat="1" applyFont="1" applyFill="1" applyBorder="1" applyAlignment="1" applyProtection="1">
      <alignment horizontal="right"/>
      <protection/>
    </xf>
    <xf numFmtId="4" fontId="22" fillId="0" borderId="16" xfId="58" applyNumberFormat="1" applyFont="1" applyFill="1" applyBorder="1" applyAlignment="1" applyProtection="1">
      <alignment horizontal="center"/>
      <protection/>
    </xf>
    <xf numFmtId="4" fontId="1" fillId="0" borderId="16" xfId="58" applyNumberFormat="1" applyFont="1" applyFill="1" applyBorder="1" applyAlignment="1" applyProtection="1">
      <alignment horizontal="right"/>
      <protection/>
    </xf>
    <xf numFmtId="49" fontId="22" fillId="20" borderId="12" xfId="58" applyNumberFormat="1" applyFont="1" applyFill="1" applyBorder="1" applyAlignment="1" applyProtection="1">
      <alignment horizontal="center" vertical="top"/>
      <protection/>
    </xf>
    <xf numFmtId="4" fontId="22" fillId="20" borderId="25" xfId="58" applyNumberFormat="1" applyFont="1" applyFill="1" applyBorder="1" applyAlignment="1" applyProtection="1">
      <alignment vertical="top" wrapText="1"/>
      <protection/>
    </xf>
    <xf numFmtId="4" fontId="22" fillId="20" borderId="25" xfId="58" applyNumberFormat="1" applyFont="1" applyFill="1" applyBorder="1" applyAlignment="1" applyProtection="1">
      <alignment horizontal="center"/>
      <protection/>
    </xf>
    <xf numFmtId="4" fontId="1" fillId="20" borderId="25" xfId="58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6" xfId="58" applyFont="1" applyFill="1" applyBorder="1" applyAlignment="1" applyProtection="1">
      <alignment vertical="top" wrapText="1"/>
      <protection/>
    </xf>
    <xf numFmtId="2" fontId="1" fillId="0" borderId="16" xfId="58" applyNumberFormat="1" applyFont="1" applyFill="1" applyBorder="1" applyAlignment="1" applyProtection="1">
      <alignment horizontal="right"/>
      <protection/>
    </xf>
    <xf numFmtId="0" fontId="1" fillId="0" borderId="16" xfId="58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0" fontId="1" fillId="0" borderId="20" xfId="58" applyFont="1" applyFill="1" applyBorder="1" applyAlignment="1" applyProtection="1">
      <alignment vertical="top" wrapText="1"/>
      <protection/>
    </xf>
    <xf numFmtId="0" fontId="1" fillId="0" borderId="26" xfId="58" applyFont="1" applyFill="1" applyBorder="1" applyAlignment="1" applyProtection="1">
      <alignment vertical="top" wrapText="1"/>
      <protection/>
    </xf>
    <xf numFmtId="2" fontId="1" fillId="0" borderId="10" xfId="0" applyNumberFormat="1" applyFont="1" applyFill="1" applyBorder="1" applyAlignment="1" applyProtection="1">
      <alignment horizontal="right"/>
      <protection/>
    </xf>
    <xf numFmtId="49" fontId="29" fillId="0" borderId="10" xfId="58" applyNumberFormat="1" applyFont="1" applyFill="1" applyBorder="1" applyAlignment="1" applyProtection="1">
      <alignment horizontal="left" vertical="top"/>
      <protection/>
    </xf>
    <xf numFmtId="4" fontId="1" fillId="0" borderId="26" xfId="0" applyNumberFormat="1" applyFont="1" applyFill="1" applyBorder="1" applyAlignment="1" applyProtection="1">
      <alignment horizontal="justify" vertical="top" wrapText="1"/>
      <protection/>
    </xf>
    <xf numFmtId="0" fontId="1" fillId="0" borderId="10" xfId="58" applyFont="1" applyBorder="1" applyAlignment="1" applyProtection="1">
      <alignment horizontal="center"/>
      <protection/>
    </xf>
    <xf numFmtId="4" fontId="1" fillId="0" borderId="10" xfId="0" applyNumberFormat="1" applyFont="1" applyFill="1" applyBorder="1" applyAlignment="1" applyProtection="1">
      <alignment horizontal="justify" vertical="top" wrapText="1"/>
      <protection/>
    </xf>
    <xf numFmtId="0" fontId="26" fillId="0" borderId="10" xfId="58" applyFont="1" applyFill="1" applyBorder="1" applyAlignment="1" applyProtection="1">
      <alignment horizontal="center"/>
      <protection/>
    </xf>
    <xf numFmtId="0" fontId="1" fillId="0" borderId="10" xfId="58" applyFont="1" applyFill="1" applyBorder="1" applyAlignment="1" applyProtection="1">
      <alignment vertical="top" wrapText="1"/>
      <protection/>
    </xf>
    <xf numFmtId="1" fontId="1" fillId="0" borderId="10" xfId="0" applyNumberFormat="1" applyFont="1" applyBorder="1" applyAlignment="1" applyProtection="1">
      <alignment horizontal="center"/>
      <protection/>
    </xf>
    <xf numFmtId="49" fontId="1" fillId="0" borderId="27" xfId="58" applyNumberFormat="1" applyFont="1" applyFill="1" applyBorder="1" applyAlignment="1" applyProtection="1">
      <alignment horizontal="left" vertical="top"/>
      <protection/>
    </xf>
    <xf numFmtId="0" fontId="1" fillId="0" borderId="27" xfId="58" applyFont="1" applyFill="1" applyBorder="1" applyAlignment="1" applyProtection="1">
      <alignment vertical="top" wrapText="1"/>
      <protection/>
    </xf>
    <xf numFmtId="2" fontId="1" fillId="0" borderId="27" xfId="58" applyNumberFormat="1" applyFont="1" applyFill="1" applyBorder="1" applyAlignment="1" applyProtection="1">
      <alignment horizontal="right"/>
      <protection/>
    </xf>
    <xf numFmtId="0" fontId="1" fillId="0" borderId="27" xfId="58" applyFont="1" applyFill="1" applyBorder="1" applyAlignment="1" applyProtection="1">
      <alignment horizontal="center"/>
      <protection/>
    </xf>
    <xf numFmtId="4" fontId="1" fillId="0" borderId="27" xfId="58" applyNumberFormat="1" applyFont="1" applyFill="1" applyBorder="1" applyAlignment="1" applyProtection="1">
      <alignment horizontal="right"/>
      <protection/>
    </xf>
    <xf numFmtId="49" fontId="0" fillId="0" borderId="24" xfId="57" applyNumberFormat="1" applyFont="1" applyFill="1" applyBorder="1" applyAlignment="1" applyProtection="1">
      <alignment horizontal="center" vertical="top"/>
      <protection/>
    </xf>
    <xf numFmtId="49" fontId="0" fillId="0" borderId="28" xfId="57" applyNumberFormat="1" applyFont="1" applyFill="1" applyBorder="1" applyAlignment="1" applyProtection="1">
      <alignment horizontal="center" vertical="top"/>
      <protection/>
    </xf>
    <xf numFmtId="0" fontId="1" fillId="0" borderId="11" xfId="58" applyFont="1" applyFill="1" applyBorder="1" applyAlignment="1" applyProtection="1">
      <alignment vertical="top" wrapText="1"/>
      <protection/>
    </xf>
    <xf numFmtId="49" fontId="22" fillId="0" borderId="29" xfId="58" applyNumberFormat="1" applyFont="1" applyFill="1" applyBorder="1" applyAlignment="1" applyProtection="1">
      <alignment horizontal="left" vertical="top"/>
      <protection/>
    </xf>
    <xf numFmtId="4" fontId="22" fillId="0" borderId="29" xfId="58" applyNumberFormat="1" applyFont="1" applyFill="1" applyBorder="1" applyAlignment="1" applyProtection="1">
      <alignment vertical="top" wrapText="1"/>
      <protection/>
    </xf>
    <xf numFmtId="2" fontId="22" fillId="0" borderId="29" xfId="58" applyNumberFormat="1" applyFont="1" applyFill="1" applyBorder="1" applyAlignment="1" applyProtection="1">
      <alignment horizontal="right"/>
      <protection/>
    </xf>
    <xf numFmtId="0" fontId="22" fillId="0" borderId="29" xfId="58" applyFont="1" applyFill="1" applyBorder="1" applyAlignment="1" applyProtection="1">
      <alignment horizontal="center"/>
      <protection/>
    </xf>
    <xf numFmtId="4" fontId="22" fillId="0" borderId="29" xfId="58" applyNumberFormat="1" applyFont="1" applyFill="1" applyBorder="1" applyAlignment="1" applyProtection="1">
      <alignment horizontal="right"/>
      <protection/>
    </xf>
    <xf numFmtId="49" fontId="1" fillId="0" borderId="24" xfId="0" applyNumberFormat="1" applyFont="1" applyFill="1" applyBorder="1" applyAlignment="1" applyProtection="1">
      <alignment horizontal="left" vertical="top"/>
      <protection/>
    </xf>
    <xf numFmtId="4" fontId="1" fillId="0" borderId="16" xfId="0" applyNumberFormat="1" applyFont="1" applyFill="1" applyBorder="1" applyAlignment="1" applyProtection="1">
      <alignment wrapText="1"/>
      <protection/>
    </xf>
    <xf numFmtId="2" fontId="1" fillId="0" borderId="16" xfId="0" applyNumberFormat="1" applyFont="1" applyFill="1" applyBorder="1" applyAlignment="1" applyProtection="1">
      <alignment horizontal="right"/>
      <protection/>
    </xf>
    <xf numFmtId="4" fontId="1" fillId="0" borderId="16" xfId="0" applyNumberFormat="1" applyFont="1" applyFill="1" applyBorder="1" applyAlignment="1" applyProtection="1">
      <alignment horizontal="left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22" fillId="20" borderId="25" xfId="0" applyNumberFormat="1" applyFont="1" applyFill="1" applyBorder="1" applyAlignment="1" applyProtection="1">
      <alignment wrapText="1"/>
      <protection/>
    </xf>
    <xf numFmtId="2" fontId="22" fillId="20" borderId="25" xfId="0" applyNumberFormat="1" applyFont="1" applyFill="1" applyBorder="1" applyAlignment="1" applyProtection="1">
      <alignment horizontal="center"/>
      <protection/>
    </xf>
    <xf numFmtId="4" fontId="22" fillId="20" borderId="25" xfId="0" applyNumberFormat="1" applyFont="1" applyFill="1" applyBorder="1" applyAlignment="1" applyProtection="1">
      <alignment horizontal="center"/>
      <protection/>
    </xf>
    <xf numFmtId="2" fontId="1" fillId="20" borderId="25" xfId="0" applyNumberFormat="1" applyFont="1" applyFill="1" applyBorder="1" applyAlignment="1" applyProtection="1">
      <alignment horizontal="right"/>
      <protection/>
    </xf>
    <xf numFmtId="4" fontId="1" fillId="20" borderId="25" xfId="0" applyNumberFormat="1" applyFont="1" applyFill="1" applyBorder="1" applyAlignment="1" applyProtection="1">
      <alignment/>
      <protection/>
    </xf>
    <xf numFmtId="49" fontId="0" fillId="0" borderId="11" xfId="57" applyNumberFormat="1" applyFont="1" applyFill="1" applyBorder="1" applyAlignment="1" applyProtection="1">
      <alignment horizontal="center" vertical="top"/>
      <protection/>
    </xf>
    <xf numFmtId="2" fontId="22" fillId="0" borderId="12" xfId="58" applyNumberFormat="1" applyFont="1" applyFill="1" applyBorder="1" applyAlignment="1" applyProtection="1">
      <alignment horizontal="center"/>
      <protection/>
    </xf>
    <xf numFmtId="4" fontId="1" fillId="0" borderId="24" xfId="0" applyNumberFormat="1" applyFont="1" applyFill="1" applyBorder="1" applyAlignment="1" applyProtection="1">
      <alignment wrapText="1"/>
      <protection/>
    </xf>
    <xf numFmtId="4" fontId="22" fillId="20" borderId="12" xfId="0" applyNumberFormat="1" applyFont="1" applyFill="1" applyBorder="1" applyAlignment="1" applyProtection="1">
      <alignment wrapText="1"/>
      <protection/>
    </xf>
    <xf numFmtId="49" fontId="22" fillId="0" borderId="21" xfId="58" applyNumberFormat="1" applyFont="1" applyFill="1" applyBorder="1" applyAlignment="1" applyProtection="1">
      <alignment horizontal="left" vertical="top"/>
      <protection/>
    </xf>
    <xf numFmtId="2" fontId="22" fillId="0" borderId="29" xfId="58" applyNumberFormat="1" applyFont="1" applyFill="1" applyBorder="1" applyAlignment="1" applyProtection="1">
      <alignment horizontal="center"/>
      <protection/>
    </xf>
    <xf numFmtId="4" fontId="22" fillId="0" borderId="21" xfId="58" applyNumberFormat="1" applyFont="1" applyFill="1" applyBorder="1" applyAlignment="1" applyProtection="1">
      <alignment horizontal="right"/>
      <protection/>
    </xf>
    <xf numFmtId="49" fontId="0" fillId="0" borderId="16" xfId="57" applyNumberFormat="1" applyFont="1" applyFill="1" applyBorder="1" applyAlignment="1" applyProtection="1">
      <alignment horizontal="center" vertical="top"/>
      <protection/>
    </xf>
    <xf numFmtId="0" fontId="1" fillId="0" borderId="29" xfId="58" applyFont="1" applyFill="1" applyBorder="1" applyAlignment="1" applyProtection="1">
      <alignment vertical="top" wrapText="1"/>
      <protection/>
    </xf>
    <xf numFmtId="0" fontId="1" fillId="0" borderId="29" xfId="58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right"/>
      <protection/>
    </xf>
    <xf numFmtId="4" fontId="1" fillId="0" borderId="24" xfId="0" applyNumberFormat="1" applyFont="1" applyFill="1" applyBorder="1" applyAlignment="1" applyProtection="1">
      <alignment horizontal="left"/>
      <protection/>
    </xf>
    <xf numFmtId="2" fontId="22" fillId="20" borderId="12" xfId="0" applyNumberFormat="1" applyFont="1" applyFill="1" applyBorder="1" applyAlignment="1" applyProtection="1">
      <alignment horizontal="center"/>
      <protection/>
    </xf>
    <xf numFmtId="4" fontId="22" fillId="20" borderId="12" xfId="0" applyNumberFormat="1" applyFont="1" applyFill="1" applyBorder="1" applyAlignment="1" applyProtection="1">
      <alignment horizontal="center"/>
      <protection/>
    </xf>
    <xf numFmtId="49" fontId="1" fillId="0" borderId="10" xfId="58" applyNumberFormat="1" applyFont="1" applyFill="1" applyBorder="1" applyAlignment="1" applyProtection="1">
      <alignment horizontal="center" vertical="top"/>
      <protection/>
    </xf>
    <xf numFmtId="49" fontId="1" fillId="0" borderId="27" xfId="58" applyNumberFormat="1" applyFont="1" applyFill="1" applyBorder="1" applyAlignment="1" applyProtection="1">
      <alignment horizontal="center" vertical="top"/>
      <protection/>
    </xf>
    <xf numFmtId="49" fontId="1" fillId="0" borderId="24" xfId="58" applyNumberFormat="1" applyFont="1" applyFill="1" applyBorder="1" applyAlignment="1" applyProtection="1">
      <alignment horizontal="center" vertical="top"/>
      <protection/>
    </xf>
    <xf numFmtId="0" fontId="1" fillId="0" borderId="24" xfId="58" applyFont="1" applyFill="1" applyBorder="1" applyAlignment="1" applyProtection="1">
      <alignment horizontal="center"/>
      <protection/>
    </xf>
    <xf numFmtId="0" fontId="1" fillId="20" borderId="25" xfId="58" applyFont="1" applyFill="1" applyBorder="1" applyAlignment="1" applyProtection="1">
      <alignment vertical="top" wrapText="1"/>
      <protection/>
    </xf>
    <xf numFmtId="49" fontId="0" fillId="0" borderId="17" xfId="57" applyNumberFormat="1" applyFont="1" applyFill="1" applyBorder="1" applyAlignment="1" applyProtection="1">
      <alignment horizontal="center" vertical="top"/>
      <protection/>
    </xf>
    <xf numFmtId="4" fontId="1" fillId="0" borderId="17" xfId="0" applyNumberFormat="1" applyFont="1" applyFill="1" applyBorder="1" applyAlignment="1" applyProtection="1">
      <alignment horizontal="left" vertical="top" wrapText="1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1" xfId="58" applyNumberFormat="1" applyFont="1" applyFill="1" applyBorder="1" applyAlignment="1" applyProtection="1">
      <alignment horizontal="left" vertical="top"/>
      <protection/>
    </xf>
    <xf numFmtId="2" fontId="1" fillId="0" borderId="11" xfId="0" applyNumberFormat="1" applyFont="1" applyFill="1" applyBorder="1" applyAlignment="1" applyProtection="1">
      <alignment horizontal="right"/>
      <protection/>
    </xf>
    <xf numFmtId="1" fontId="1" fillId="0" borderId="11" xfId="0" applyNumberFormat="1" applyFont="1" applyBorder="1" applyAlignment="1" applyProtection="1">
      <alignment horizontal="center"/>
      <protection/>
    </xf>
    <xf numFmtId="49" fontId="22" fillId="0" borderId="30" xfId="58" applyNumberFormat="1" applyFont="1" applyFill="1" applyBorder="1" applyAlignment="1" applyProtection="1">
      <alignment horizontal="left" vertical="top"/>
      <protection/>
    </xf>
    <xf numFmtId="4" fontId="22" fillId="0" borderId="30" xfId="58" applyNumberFormat="1" applyFont="1" applyFill="1" applyBorder="1" applyAlignment="1" applyProtection="1">
      <alignment vertical="top" wrapText="1"/>
      <protection/>
    </xf>
    <xf numFmtId="2" fontId="22" fillId="0" borderId="30" xfId="58" applyNumberFormat="1" applyFont="1" applyFill="1" applyBorder="1" applyAlignment="1" applyProtection="1">
      <alignment horizontal="right"/>
      <protection/>
    </xf>
    <xf numFmtId="0" fontId="22" fillId="0" borderId="30" xfId="58" applyFont="1" applyFill="1" applyBorder="1" applyAlignment="1" applyProtection="1">
      <alignment horizontal="center"/>
      <protection/>
    </xf>
    <xf numFmtId="4" fontId="22" fillId="0" borderId="30" xfId="58" applyNumberFormat="1" applyFont="1" applyFill="1" applyBorder="1" applyProtection="1">
      <alignment/>
      <protection/>
    </xf>
    <xf numFmtId="49" fontId="22" fillId="0" borderId="17" xfId="0" applyNumberFormat="1" applyFont="1" applyFill="1" applyBorder="1" applyAlignment="1" applyProtection="1">
      <alignment horizontal="left" vertical="top"/>
      <protection/>
    </xf>
    <xf numFmtId="4" fontId="22" fillId="0" borderId="17" xfId="0" applyNumberFormat="1" applyFont="1" applyFill="1" applyBorder="1" applyAlignment="1" applyProtection="1">
      <alignment wrapText="1"/>
      <protection/>
    </xf>
    <xf numFmtId="2" fontId="22" fillId="0" borderId="17" xfId="0" applyNumberFormat="1" applyFont="1" applyFill="1" applyBorder="1" applyAlignment="1" applyProtection="1">
      <alignment horizontal="center"/>
      <protection/>
    </xf>
    <xf numFmtId="4" fontId="22" fillId="0" borderId="17" xfId="0" applyNumberFormat="1" applyFont="1" applyFill="1" applyBorder="1" applyAlignment="1" applyProtection="1">
      <alignment horizontal="center"/>
      <protection/>
    </xf>
    <xf numFmtId="4" fontId="1" fillId="0" borderId="17" xfId="0" applyNumberFormat="1" applyFont="1" applyFill="1" applyBorder="1" applyAlignment="1" applyProtection="1">
      <alignment/>
      <protection/>
    </xf>
    <xf numFmtId="49" fontId="1" fillId="0" borderId="16" xfId="58" applyNumberFormat="1" applyFont="1" applyBorder="1" applyAlignment="1" applyProtection="1">
      <alignment horizontal="left" vertical="top"/>
      <protection/>
    </xf>
    <xf numFmtId="0" fontId="22" fillId="0" borderId="16" xfId="58" applyFont="1" applyBorder="1" applyAlignment="1" applyProtection="1">
      <alignment horizontal="center"/>
      <protection/>
    </xf>
    <xf numFmtId="4" fontId="1" fillId="0" borderId="16" xfId="58" applyNumberFormat="1" applyFont="1" applyBorder="1" applyAlignment="1" applyProtection="1">
      <alignment horizontal="right"/>
      <protection/>
    </xf>
    <xf numFmtId="0" fontId="22" fillId="20" borderId="25" xfId="58" applyFont="1" applyFill="1" applyBorder="1" applyAlignment="1" applyProtection="1">
      <alignment vertical="top" wrapText="1"/>
      <protection/>
    </xf>
    <xf numFmtId="0" fontId="1" fillId="20" borderId="25" xfId="58" applyFont="1" applyFill="1" applyBorder="1" applyAlignment="1" applyProtection="1">
      <alignment horizontal="center"/>
      <protection/>
    </xf>
    <xf numFmtId="49" fontId="22" fillId="0" borderId="29" xfId="58" applyNumberFormat="1" applyFont="1" applyFill="1" applyBorder="1" applyAlignment="1" applyProtection="1">
      <alignment horizontal="center" vertical="top"/>
      <protection/>
    </xf>
    <xf numFmtId="0" fontId="22" fillId="0" borderId="29" xfId="58" applyFont="1" applyFill="1" applyBorder="1" applyAlignment="1" applyProtection="1">
      <alignment vertical="top" wrapText="1"/>
      <protection/>
    </xf>
    <xf numFmtId="2" fontId="1" fillId="0" borderId="29" xfId="0" applyNumberFormat="1" applyFont="1" applyFill="1" applyBorder="1" applyAlignment="1" applyProtection="1">
      <alignment horizontal="right"/>
      <protection/>
    </xf>
    <xf numFmtId="0" fontId="1" fillId="0" borderId="29" xfId="58" applyFont="1" applyBorder="1" applyAlignment="1" applyProtection="1">
      <alignment horizontal="center"/>
      <protection/>
    </xf>
    <xf numFmtId="4" fontId="1" fillId="0" borderId="29" xfId="58" applyNumberFormat="1" applyFont="1" applyBorder="1" applyAlignment="1" applyProtection="1">
      <alignment horizontal="right"/>
      <protection/>
    </xf>
    <xf numFmtId="0" fontId="1" fillId="0" borderId="10" xfId="60" applyFont="1" applyFill="1" applyBorder="1" applyAlignment="1" applyProtection="1">
      <alignment horizontal="left" vertical="top" wrapText="1"/>
      <protection/>
    </xf>
    <xf numFmtId="0" fontId="22" fillId="0" borderId="0" xfId="58" applyFont="1" applyFill="1" applyBorder="1" applyAlignment="1" applyProtection="1">
      <alignment vertical="top" wrapText="1"/>
      <protection/>
    </xf>
    <xf numFmtId="10" fontId="1" fillId="0" borderId="10" xfId="58" applyNumberFormat="1" applyFont="1" applyBorder="1" applyAlignment="1" applyProtection="1">
      <alignment vertical="top" wrapText="1"/>
      <protection/>
    </xf>
    <xf numFmtId="0" fontId="1" fillId="0" borderId="10" xfId="58" applyFont="1" applyBorder="1" applyAlignment="1" applyProtection="1">
      <alignment vertical="top" wrapText="1"/>
      <protection/>
    </xf>
    <xf numFmtId="4" fontId="1" fillId="0" borderId="10" xfId="0" applyNumberFormat="1" applyFont="1" applyFill="1" applyBorder="1" applyAlignment="1" applyProtection="1">
      <alignment wrapText="1"/>
      <protection/>
    </xf>
    <xf numFmtId="49" fontId="1" fillId="0" borderId="11" xfId="58" applyNumberFormat="1" applyFont="1" applyBorder="1" applyAlignment="1" applyProtection="1">
      <alignment horizontal="left" vertical="top"/>
      <protection/>
    </xf>
    <xf numFmtId="0" fontId="1" fillId="0" borderId="11" xfId="58" applyFont="1" applyBorder="1" applyAlignment="1" applyProtection="1">
      <alignment horizontal="center"/>
      <protection/>
    </xf>
    <xf numFmtId="4" fontId="1" fillId="0" borderId="11" xfId="58" applyNumberFormat="1" applyFont="1" applyBorder="1" applyAlignment="1" applyProtection="1">
      <alignment horizontal="right"/>
      <protection/>
    </xf>
    <xf numFmtId="0" fontId="22" fillId="0" borderId="17" xfId="58" applyFont="1" applyFill="1" applyBorder="1" applyAlignment="1" applyProtection="1">
      <alignment horizontal="center"/>
      <protection/>
    </xf>
    <xf numFmtId="4" fontId="22" fillId="0" borderId="17" xfId="58" applyNumberFormat="1" applyFont="1" applyFill="1" applyBorder="1" applyProtection="1">
      <alignment/>
      <protection/>
    </xf>
    <xf numFmtId="49" fontId="1" fillId="0" borderId="0" xfId="58" applyNumberFormat="1" applyFont="1" applyAlignment="1" applyProtection="1">
      <alignment horizontal="left" vertical="top"/>
      <protection/>
    </xf>
    <xf numFmtId="0" fontId="1" fillId="0" borderId="0" xfId="58" applyFont="1" applyFill="1" applyAlignment="1" applyProtection="1">
      <alignment vertical="top" wrapText="1"/>
      <protection/>
    </xf>
    <xf numFmtId="2" fontId="1" fillId="0" borderId="0" xfId="58" applyNumberFormat="1" applyFont="1" applyFill="1" applyAlignment="1" applyProtection="1">
      <alignment horizontal="right"/>
      <protection/>
    </xf>
    <xf numFmtId="0" fontId="1" fillId="0" borderId="0" xfId="58" applyFont="1" applyAlignment="1" applyProtection="1">
      <alignment horizontal="center"/>
      <protection/>
    </xf>
    <xf numFmtId="4" fontId="1" fillId="0" borderId="0" xfId="58" applyNumberFormat="1" applyFont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165" fontId="1" fillId="0" borderId="0" xfId="58" applyNumberFormat="1" applyFont="1" applyAlignment="1" applyProtection="1">
      <alignment horizontal="left" vertical="top"/>
      <protection/>
    </xf>
    <xf numFmtId="0" fontId="1" fillId="0" borderId="0" xfId="58" applyFont="1" applyAlignment="1" applyProtection="1">
      <alignment vertical="top" wrapText="1"/>
      <protection/>
    </xf>
    <xf numFmtId="165" fontId="1" fillId="0" borderId="0" xfId="0" applyNumberFormat="1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vertical="top" wrapText="1"/>
      <protection/>
    </xf>
    <xf numFmtId="165" fontId="1" fillId="0" borderId="31" xfId="0" applyNumberFormat="1" applyFont="1" applyFill="1" applyBorder="1" applyAlignment="1" applyProtection="1">
      <alignment horizontal="left" vertical="top"/>
      <protection/>
    </xf>
    <xf numFmtId="0" fontId="22" fillId="0" borderId="14" xfId="0" applyFont="1" applyFill="1" applyBorder="1" applyAlignment="1" applyProtection="1">
      <alignment horizontal="left" vertical="top" wrapText="1"/>
      <protection/>
    </xf>
    <xf numFmtId="49" fontId="1" fillId="0" borderId="32" xfId="0" applyNumberFormat="1" applyFont="1" applyFill="1" applyBorder="1" applyAlignment="1" applyProtection="1">
      <alignment horizontal="left" vertical="top"/>
      <protection/>
    </xf>
    <xf numFmtId="49" fontId="1" fillId="0" borderId="33" xfId="0" applyNumberFormat="1" applyFont="1" applyBorder="1" applyAlignment="1" applyProtection="1">
      <alignment horizontal="left"/>
      <protection/>
    </xf>
    <xf numFmtId="165" fontId="1" fillId="0" borderId="34" xfId="0" applyNumberFormat="1" applyFont="1" applyFill="1" applyBorder="1" applyAlignment="1" applyProtection="1">
      <alignment horizontal="left" vertical="top"/>
      <protection/>
    </xf>
    <xf numFmtId="165" fontId="22" fillId="0" borderId="35" xfId="0" applyNumberFormat="1" applyFont="1" applyFill="1" applyBorder="1" applyAlignment="1" applyProtection="1">
      <alignment horizontal="left" vertical="top"/>
      <protection/>
    </xf>
    <xf numFmtId="165" fontId="1" fillId="0" borderId="0" xfId="0" applyNumberFormat="1" applyFont="1" applyAlignment="1" applyProtection="1">
      <alignment horizontal="left"/>
      <protection/>
    </xf>
    <xf numFmtId="2" fontId="1" fillId="20" borderId="36" xfId="58" applyNumberFormat="1" applyFont="1" applyFill="1" applyBorder="1" applyAlignment="1" applyProtection="1">
      <alignment horizontal="right"/>
      <protection/>
    </xf>
    <xf numFmtId="2" fontId="1" fillId="0" borderId="19" xfId="58" applyNumberFormat="1" applyFont="1" applyBorder="1" applyAlignment="1" applyProtection="1">
      <alignment horizontal="right"/>
      <protection locked="0"/>
    </xf>
    <xf numFmtId="2" fontId="1" fillId="0" borderId="0" xfId="42" applyNumberFormat="1" applyFont="1" applyFill="1" applyBorder="1" applyAlignment="1" applyProtection="1">
      <alignment/>
      <protection locked="0"/>
    </xf>
    <xf numFmtId="2" fontId="1" fillId="0" borderId="0" xfId="58" applyNumberFormat="1" applyFont="1" applyBorder="1" applyAlignment="1" applyProtection="1">
      <alignment horizontal="right"/>
      <protection locked="0"/>
    </xf>
    <xf numFmtId="2" fontId="1" fillId="0" borderId="14" xfId="42" applyNumberFormat="1" applyFont="1" applyFill="1" applyBorder="1" applyAlignment="1" applyProtection="1">
      <alignment horizontal="right"/>
      <protection locked="0"/>
    </xf>
    <xf numFmtId="2" fontId="1" fillId="0" borderId="10" xfId="42" applyNumberFormat="1" applyFont="1" applyFill="1" applyBorder="1" applyAlignment="1" applyProtection="1">
      <alignment horizontal="right"/>
      <protection locked="0"/>
    </xf>
    <xf numFmtId="2" fontId="1" fillId="0" borderId="11" xfId="42" applyNumberFormat="1" applyFont="1" applyFill="1" applyBorder="1" applyAlignment="1" applyProtection="1">
      <alignment horizontal="right"/>
      <protection locked="0"/>
    </xf>
    <xf numFmtId="2" fontId="22" fillId="0" borderId="12" xfId="42" applyNumberFormat="1" applyFont="1" applyFill="1" applyBorder="1" applyAlignment="1" applyProtection="1">
      <alignment horizontal="right"/>
      <protection locked="0"/>
    </xf>
    <xf numFmtId="2" fontId="1" fillId="0" borderId="37" xfId="58" applyNumberFormat="1" applyFont="1" applyBorder="1" applyAlignment="1" applyProtection="1">
      <alignment horizontal="right"/>
      <protection locked="0"/>
    </xf>
    <xf numFmtId="2" fontId="23" fillId="0" borderId="17" xfId="0" applyNumberFormat="1" applyFont="1" applyFill="1" applyBorder="1" applyAlignment="1" applyProtection="1">
      <alignment horizontal="center"/>
      <protection locked="0"/>
    </xf>
    <xf numFmtId="2" fontId="23" fillId="22" borderId="17" xfId="0" applyNumberFormat="1" applyFont="1" applyFill="1" applyBorder="1" applyAlignment="1" applyProtection="1">
      <alignment horizontal="center"/>
      <protection locked="0"/>
    </xf>
    <xf numFmtId="2" fontId="1" fillId="0" borderId="24" xfId="58" applyNumberFormat="1" applyFont="1" applyBorder="1" applyAlignment="1" applyProtection="1">
      <alignment horizontal="right"/>
      <protection locked="0"/>
    </xf>
    <xf numFmtId="2" fontId="22" fillId="20" borderId="25" xfId="58" applyNumberFormat="1" applyFont="1" applyFill="1" applyBorder="1" applyAlignment="1" applyProtection="1">
      <alignment horizontal="right"/>
      <protection locked="0"/>
    </xf>
    <xf numFmtId="2" fontId="1" fillId="0" borderId="17" xfId="58" applyNumberFormat="1" applyFon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2" fontId="0" fillId="0" borderId="10" xfId="57" applyNumberFormat="1" applyFont="1" applyFill="1" applyBorder="1" applyAlignment="1" applyProtection="1">
      <alignment horizontal="right"/>
      <protection locked="0"/>
    </xf>
    <xf numFmtId="2" fontId="1" fillId="0" borderId="10" xfId="58" applyNumberFormat="1" applyFont="1" applyFill="1" applyBorder="1" applyAlignment="1" applyProtection="1">
      <alignment horizontal="right"/>
      <protection locked="0"/>
    </xf>
    <xf numFmtId="2" fontId="1" fillId="0" borderId="11" xfId="58" applyNumberFormat="1" applyFont="1" applyFill="1" applyBorder="1" applyAlignment="1" applyProtection="1">
      <alignment horizontal="right"/>
      <protection locked="0"/>
    </xf>
    <xf numFmtId="2" fontId="22" fillId="0" borderId="12" xfId="58" applyNumberFormat="1" applyFont="1" applyFill="1" applyBorder="1" applyAlignment="1" applyProtection="1">
      <alignment horizontal="right"/>
      <protection locked="0"/>
    </xf>
    <xf numFmtId="2" fontId="22" fillId="0" borderId="17" xfId="58" applyNumberFormat="1" applyFont="1" applyFill="1" applyBorder="1" applyAlignment="1" applyProtection="1">
      <alignment horizontal="right"/>
      <protection locked="0"/>
    </xf>
    <xf numFmtId="2" fontId="22" fillId="0" borderId="16" xfId="58" applyNumberFormat="1" applyFont="1" applyFill="1" applyBorder="1" applyAlignment="1" applyProtection="1">
      <alignment horizontal="right"/>
      <protection locked="0"/>
    </xf>
    <xf numFmtId="2" fontId="1" fillId="20" borderId="25" xfId="58" applyNumberFormat="1" applyFont="1" applyFill="1" applyBorder="1" applyAlignment="1" applyProtection="1">
      <alignment horizontal="right"/>
      <protection locked="0"/>
    </xf>
    <xf numFmtId="2" fontId="1" fillId="0" borderId="27" xfId="58" applyNumberFormat="1" applyFont="1" applyFill="1" applyBorder="1" applyAlignment="1" applyProtection="1">
      <alignment horizontal="right"/>
      <protection locked="0"/>
    </xf>
    <xf numFmtId="2" fontId="22" fillId="0" borderId="29" xfId="58" applyNumberFormat="1" applyFont="1" applyFill="1" applyBorder="1" applyAlignment="1" applyProtection="1">
      <alignment horizontal="right"/>
      <protection locked="0"/>
    </xf>
    <xf numFmtId="2" fontId="1" fillId="0" borderId="16" xfId="0" applyNumberFormat="1" applyFont="1" applyFill="1" applyBorder="1" applyAlignment="1" applyProtection="1">
      <alignment horizontal="right"/>
      <protection locked="0"/>
    </xf>
    <xf numFmtId="2" fontId="1" fillId="20" borderId="25" xfId="0" applyNumberFormat="1" applyFont="1" applyFill="1" applyBorder="1" applyAlignment="1" applyProtection="1">
      <alignment horizontal="right"/>
      <protection locked="0"/>
    </xf>
    <xf numFmtId="2" fontId="0" fillId="0" borderId="10" xfId="57" applyNumberFormat="1" applyFont="1" applyFill="1" applyBorder="1" applyAlignment="1" applyProtection="1">
      <alignment horizontal="right" vertical="top"/>
      <protection locked="0"/>
    </xf>
    <xf numFmtId="2" fontId="0" fillId="0" borderId="11" xfId="57" applyNumberFormat="1" applyFont="1" applyFill="1" applyBorder="1" applyAlignment="1" applyProtection="1">
      <alignment horizontal="right" vertical="top"/>
      <protection locked="0"/>
    </xf>
    <xf numFmtId="2" fontId="22" fillId="0" borderId="0" xfId="58" applyNumberFormat="1" applyFont="1" applyFill="1" applyBorder="1" applyAlignment="1" applyProtection="1">
      <alignment horizontal="right"/>
      <protection locked="0"/>
    </xf>
    <xf numFmtId="2" fontId="1" fillId="0" borderId="11" xfId="58" applyNumberFormat="1" applyFont="1" applyFill="1" applyBorder="1" applyAlignment="1" applyProtection="1">
      <alignment horizontal="right" vertical="top" wrapText="1"/>
      <protection locked="0"/>
    </xf>
    <xf numFmtId="2" fontId="22" fillId="0" borderId="13" xfId="58" applyNumberFormat="1" applyFont="1" applyFill="1" applyBorder="1" applyAlignment="1" applyProtection="1">
      <alignment horizontal="right"/>
      <protection locked="0"/>
    </xf>
    <xf numFmtId="2" fontId="0" fillId="0" borderId="24" xfId="57" applyNumberFormat="1" applyFont="1" applyFill="1" applyBorder="1" applyAlignment="1" applyProtection="1">
      <alignment horizontal="right" vertical="top"/>
      <protection locked="0"/>
    </xf>
    <xf numFmtId="2" fontId="0" fillId="20" borderId="25" xfId="57" applyNumberFormat="1" applyFont="1" applyFill="1" applyBorder="1" applyAlignment="1" applyProtection="1">
      <alignment horizontal="right" vertical="top"/>
      <protection locked="0"/>
    </xf>
    <xf numFmtId="2" fontId="0" fillId="0" borderId="17" xfId="57" applyNumberFormat="1" applyFont="1" applyFill="1" applyBorder="1" applyAlignment="1" applyProtection="1">
      <alignment horizontal="right" vertical="top"/>
      <protection locked="0"/>
    </xf>
    <xf numFmtId="2" fontId="1" fillId="0" borderId="10" xfId="58" applyNumberFormat="1" applyFont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2" fontId="22" fillId="0" borderId="30" xfId="58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Alignment="1" applyProtection="1">
      <alignment horizontal="right"/>
      <protection locked="0"/>
    </xf>
    <xf numFmtId="2" fontId="1" fillId="0" borderId="16" xfId="58" applyNumberFormat="1" applyFont="1" applyBorder="1" applyAlignment="1" applyProtection="1">
      <alignment horizontal="right"/>
      <protection locked="0"/>
    </xf>
    <xf numFmtId="2" fontId="1" fillId="0" borderId="29" xfId="58" applyNumberFormat="1" applyFont="1" applyBorder="1" applyAlignment="1" applyProtection="1">
      <alignment horizontal="right"/>
      <protection locked="0"/>
    </xf>
    <xf numFmtId="2" fontId="1" fillId="0" borderId="10" xfId="60" applyNumberFormat="1" applyFont="1" applyBorder="1" applyAlignment="1" applyProtection="1">
      <alignment horizontal="right" vertical="top" wrapText="1"/>
      <protection locked="0"/>
    </xf>
    <xf numFmtId="2" fontId="1" fillId="0" borderId="26" xfId="58" applyNumberFormat="1" applyFont="1" applyFill="1" applyBorder="1" applyAlignment="1" applyProtection="1">
      <alignment horizontal="right"/>
      <protection locked="0"/>
    </xf>
    <xf numFmtId="2" fontId="1" fillId="0" borderId="11" xfId="58" applyNumberFormat="1" applyFont="1" applyBorder="1" applyAlignment="1" applyProtection="1">
      <alignment horizontal="right"/>
      <protection locked="0"/>
    </xf>
    <xf numFmtId="2" fontId="22" fillId="0" borderId="17" xfId="58" applyNumberFormat="1" applyFont="1" applyFill="1" applyBorder="1" applyProtection="1">
      <alignment/>
      <protection locked="0"/>
    </xf>
    <xf numFmtId="2" fontId="1" fillId="0" borderId="0" xfId="58" applyNumberFormat="1" applyFont="1" applyAlignment="1" applyProtection="1">
      <alignment horizontal="right"/>
      <protection locked="0"/>
    </xf>
    <xf numFmtId="2" fontId="1" fillId="0" borderId="0" xfId="0" applyNumberFormat="1" applyFont="1" applyAlignment="1" applyProtection="1">
      <alignment/>
      <protection locked="0"/>
    </xf>
    <xf numFmtId="0" fontId="22" fillId="0" borderId="0" xfId="0" applyFont="1" applyBorder="1" applyAlignment="1" applyProtection="1">
      <alignment vertical="top" wrapText="1"/>
      <protection/>
    </xf>
    <xf numFmtId="4" fontId="1" fillId="0" borderId="0" xfId="58" applyNumberFormat="1" applyFont="1" applyBorder="1" applyAlignment="1" applyProtection="1">
      <alignment horizontal="right"/>
      <protection/>
    </xf>
    <xf numFmtId="49" fontId="22" fillId="0" borderId="24" xfId="0" applyNumberFormat="1" applyFont="1" applyFill="1" applyBorder="1" applyAlignment="1" applyProtection="1">
      <alignment horizontal="left" vertical="top"/>
      <protection/>
    </xf>
    <xf numFmtId="4" fontId="22" fillId="0" borderId="24" xfId="0" applyNumberFormat="1" applyFont="1" applyFill="1" applyBorder="1" applyAlignment="1" applyProtection="1">
      <alignment wrapText="1"/>
      <protection/>
    </xf>
    <xf numFmtId="2" fontId="22" fillId="0" borderId="24" xfId="0" applyNumberFormat="1" applyFont="1" applyFill="1" applyBorder="1" applyAlignment="1" applyProtection="1">
      <alignment horizontal="center"/>
      <protection/>
    </xf>
    <xf numFmtId="4" fontId="22" fillId="0" borderId="24" xfId="0" applyNumberFormat="1" applyFont="1" applyFill="1" applyBorder="1" applyAlignment="1" applyProtection="1">
      <alignment horizontal="center"/>
      <protection/>
    </xf>
    <xf numFmtId="4" fontId="1" fillId="0" borderId="24" xfId="0" applyNumberFormat="1" applyFont="1" applyFill="1" applyBorder="1" applyAlignment="1" applyProtection="1">
      <alignment/>
      <protection/>
    </xf>
    <xf numFmtId="0" fontId="22" fillId="20" borderId="12" xfId="58" applyFont="1" applyFill="1" applyBorder="1" applyAlignment="1" applyProtection="1">
      <alignment vertical="top"/>
      <protection/>
    </xf>
    <xf numFmtId="2" fontId="22" fillId="20" borderId="12" xfId="58" applyNumberFormat="1" applyFont="1" applyFill="1" applyBorder="1" applyAlignment="1" applyProtection="1">
      <alignment horizontal="right"/>
      <protection/>
    </xf>
    <xf numFmtId="0" fontId="22" fillId="20" borderId="12" xfId="58" applyFont="1" applyFill="1" applyBorder="1" applyAlignment="1" applyProtection="1">
      <alignment horizontal="center"/>
      <protection/>
    </xf>
    <xf numFmtId="4" fontId="1" fillId="20" borderId="12" xfId="58" applyNumberFormat="1" applyFont="1" applyFill="1" applyBorder="1" applyAlignment="1" applyProtection="1">
      <alignment horizontal="right"/>
      <protection/>
    </xf>
    <xf numFmtId="49" fontId="1" fillId="0" borderId="17" xfId="58" applyNumberFormat="1" applyFont="1" applyFill="1" applyBorder="1" applyAlignment="1" applyProtection="1">
      <alignment horizontal="left" vertical="top"/>
      <protection/>
    </xf>
    <xf numFmtId="0" fontId="22" fillId="0" borderId="17" xfId="58" applyFont="1" applyFill="1" applyBorder="1" applyAlignment="1" applyProtection="1">
      <alignment vertical="top" wrapText="1"/>
      <protection/>
    </xf>
    <xf numFmtId="0" fontId="22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170" fontId="1" fillId="0" borderId="10" xfId="0" applyNumberFormat="1" applyFont="1" applyBorder="1" applyAlignment="1" applyProtection="1">
      <alignment horizontal="right" vertical="center"/>
      <protection/>
    </xf>
    <xf numFmtId="2" fontId="1" fillId="0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right" wrapText="1"/>
      <protection/>
    </xf>
    <xf numFmtId="0" fontId="22" fillId="0" borderId="10" xfId="0" applyFont="1" applyFill="1" applyBorder="1" applyAlignment="1" applyProtection="1">
      <alignment horizontal="right" vertical="top" wrapText="1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 wrapText="1"/>
      <protection/>
    </xf>
    <xf numFmtId="170" fontId="1" fillId="0" borderId="10" xfId="0" applyNumberFormat="1" applyFont="1" applyFill="1" applyBorder="1" applyAlignment="1" applyProtection="1">
      <alignment horizontal="right"/>
      <protection/>
    </xf>
    <xf numFmtId="170" fontId="1" fillId="0" borderId="10" xfId="0" applyNumberFormat="1" applyFont="1" applyFill="1" applyBorder="1" applyAlignment="1" applyProtection="1">
      <alignment horizontal="right" wrapText="1"/>
      <protection/>
    </xf>
    <xf numFmtId="170" fontId="1" fillId="0" borderId="10" xfId="0" applyNumberFormat="1" applyFont="1" applyFill="1" applyBorder="1" applyAlignment="1" applyProtection="1">
      <alignment horizontal="right" shrinkToFit="1"/>
      <protection/>
    </xf>
    <xf numFmtId="17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10" xfId="0" applyFont="1" applyFill="1" applyBorder="1" applyAlignment="1" applyProtection="1">
      <alignment horizontal="left" vertical="top" wrapText="1"/>
      <protection/>
    </xf>
    <xf numFmtId="49" fontId="1" fillId="0" borderId="21" xfId="0" applyNumberFormat="1" applyFont="1" applyBorder="1" applyAlignment="1" applyProtection="1">
      <alignment/>
      <protection/>
    </xf>
    <xf numFmtId="0" fontId="1" fillId="0" borderId="10" xfId="58" applyFont="1" applyFill="1" applyBorder="1" applyProtection="1">
      <alignment/>
      <protection/>
    </xf>
    <xf numFmtId="0" fontId="1" fillId="0" borderId="10" xfId="58" applyFont="1" applyBorder="1" applyProtection="1">
      <alignment/>
      <protection/>
    </xf>
    <xf numFmtId="49" fontId="1" fillId="0" borderId="10" xfId="58" applyNumberFormat="1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horizontal="center"/>
      <protection/>
    </xf>
    <xf numFmtId="49" fontId="1" fillId="0" borderId="10" xfId="58" applyNumberFormat="1" applyFont="1" applyFill="1" applyBorder="1" applyAlignment="1" applyProtection="1">
      <alignment horizontal="center"/>
      <protection/>
    </xf>
    <xf numFmtId="0" fontId="1" fillId="0" borderId="10" xfId="58" applyFont="1" applyFill="1" applyBorder="1" applyAlignment="1" applyProtection="1">
      <alignment/>
      <protection/>
    </xf>
    <xf numFmtId="0" fontId="1" fillId="0" borderId="10" xfId="58" applyFont="1" applyBorder="1" applyAlignment="1" applyProtection="1">
      <alignment/>
      <protection/>
    </xf>
    <xf numFmtId="0" fontId="22" fillId="0" borderId="10" xfId="0" applyFont="1" applyFill="1" applyBorder="1" applyAlignment="1" applyProtection="1">
      <alignment horizontal="right" vertical="center" wrapText="1"/>
      <protection/>
    </xf>
    <xf numFmtId="170" fontId="1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left" vertical="top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vertical="top" wrapText="1"/>
      <protection/>
    </xf>
    <xf numFmtId="171" fontId="1" fillId="0" borderId="10" xfId="0" applyNumberFormat="1" applyFont="1" applyFill="1" applyBorder="1" applyAlignment="1" applyProtection="1">
      <alignment horizontal="right" vertical="center"/>
      <protection/>
    </xf>
    <xf numFmtId="49" fontId="22" fillId="0" borderId="10" xfId="0" applyNumberFormat="1" applyFont="1" applyBorder="1" applyAlignment="1" applyProtection="1">
      <alignment vertical="top"/>
      <protection/>
    </xf>
    <xf numFmtId="49" fontId="27" fillId="0" borderId="10" xfId="0" applyNumberFormat="1" applyFont="1" applyBorder="1" applyAlignment="1" applyProtection="1">
      <alignment vertical="top"/>
      <protection/>
    </xf>
    <xf numFmtId="49" fontId="1" fillId="0" borderId="0" xfId="58" applyNumberFormat="1" applyFont="1" applyFill="1" applyBorder="1" applyAlignment="1" applyProtection="1">
      <alignment horizontal="left" vertical="top" wrapText="1"/>
      <protection/>
    </xf>
    <xf numFmtId="4" fontId="1" fillId="0" borderId="0" xfId="0" applyNumberFormat="1" applyFont="1" applyFill="1" applyBorder="1" applyAlignment="1" applyProtection="1">
      <alignment/>
      <protection/>
    </xf>
    <xf numFmtId="49" fontId="0" fillId="0" borderId="38" xfId="57" applyNumberFormat="1" applyFont="1" applyFill="1" applyBorder="1" applyAlignment="1" applyProtection="1">
      <alignment horizontal="center" vertical="top"/>
      <protection/>
    </xf>
    <xf numFmtId="0" fontId="22" fillId="0" borderId="10" xfId="60" applyFont="1" applyFill="1" applyBorder="1" applyAlignment="1" applyProtection="1">
      <alignment horizontal="left" vertical="top" wrapText="1"/>
      <protection/>
    </xf>
    <xf numFmtId="4" fontId="1" fillId="0" borderId="38" xfId="0" applyNumberFormat="1" applyFont="1" applyFill="1" applyBorder="1" applyAlignment="1" applyProtection="1">
      <alignment/>
      <protection/>
    </xf>
    <xf numFmtId="49" fontId="0" fillId="0" borderId="0" xfId="57" applyNumberFormat="1" applyFont="1" applyFill="1" applyBorder="1" applyAlignment="1" applyProtection="1">
      <alignment horizontal="center" vertical="top"/>
      <protection/>
    </xf>
    <xf numFmtId="49" fontId="1" fillId="0" borderId="27" xfId="60" applyNumberFormat="1" applyFont="1" applyBorder="1" applyAlignment="1" applyProtection="1">
      <alignment horizontal="left"/>
      <protection/>
    </xf>
    <xf numFmtId="0" fontId="1" fillId="0" borderId="27" xfId="60" applyFont="1" applyFill="1" applyBorder="1" applyAlignment="1" applyProtection="1">
      <alignment vertical="top"/>
      <protection/>
    </xf>
    <xf numFmtId="2" fontId="1" fillId="0" borderId="27" xfId="0" applyNumberFormat="1" applyFont="1" applyFill="1" applyBorder="1" applyAlignment="1" applyProtection="1">
      <alignment horizontal="right"/>
      <protection/>
    </xf>
    <xf numFmtId="0" fontId="1" fillId="0" borderId="27" xfId="58" applyFont="1" applyBorder="1" applyAlignment="1" applyProtection="1">
      <alignment horizontal="center"/>
      <protection/>
    </xf>
    <xf numFmtId="4" fontId="22" fillId="0" borderId="12" xfId="58" applyNumberFormat="1" applyFont="1" applyFill="1" applyBorder="1" applyAlignment="1" applyProtection="1">
      <alignment vertical="top"/>
      <protection/>
    </xf>
    <xf numFmtId="4" fontId="22" fillId="0" borderId="12" xfId="58" applyNumberFormat="1" applyFont="1" applyFill="1" applyBorder="1" applyProtection="1">
      <alignment/>
      <protection/>
    </xf>
    <xf numFmtId="49" fontId="1" fillId="0" borderId="17" xfId="58" applyNumberFormat="1" applyFont="1" applyBorder="1" applyAlignment="1" applyProtection="1">
      <alignment horizontal="left" vertical="top"/>
      <protection/>
    </xf>
    <xf numFmtId="0" fontId="1" fillId="0" borderId="17" xfId="58" applyFont="1" applyBorder="1" applyAlignment="1" applyProtection="1">
      <alignment horizontal="center"/>
      <protection/>
    </xf>
    <xf numFmtId="4" fontId="1" fillId="0" borderId="17" xfId="58" applyNumberFormat="1" applyFont="1" applyBorder="1" applyAlignment="1" applyProtection="1">
      <alignment horizontal="right"/>
      <protection/>
    </xf>
    <xf numFmtId="49" fontId="22" fillId="0" borderId="21" xfId="58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13" xfId="58" applyFont="1" applyBorder="1" applyAlignment="1" applyProtection="1">
      <alignment horizontal="center"/>
      <protection/>
    </xf>
    <xf numFmtId="4" fontId="1" fillId="0" borderId="19" xfId="58" applyNumberFormat="1" applyFont="1" applyBorder="1" applyAlignment="1" applyProtection="1">
      <alignment horizontal="right"/>
      <protection locked="0"/>
    </xf>
    <xf numFmtId="167" fontId="1" fillId="0" borderId="0" xfId="42" applyNumberFormat="1" applyFont="1" applyFill="1" applyBorder="1" applyAlignment="1" applyProtection="1">
      <alignment/>
      <protection locked="0"/>
    </xf>
    <xf numFmtId="4" fontId="1" fillId="0" borderId="0" xfId="58" applyNumberFormat="1" applyFont="1" applyBorder="1" applyAlignment="1" applyProtection="1">
      <alignment horizontal="right"/>
      <protection locked="0"/>
    </xf>
    <xf numFmtId="4" fontId="1" fillId="0" borderId="14" xfId="42" applyNumberFormat="1" applyFont="1" applyFill="1" applyBorder="1" applyAlignment="1" applyProtection="1">
      <alignment horizontal="right"/>
      <protection locked="0"/>
    </xf>
    <xf numFmtId="4" fontId="1" fillId="0" borderId="10" xfId="42" applyNumberFormat="1" applyFont="1" applyFill="1" applyBorder="1" applyAlignment="1" applyProtection="1">
      <alignment horizontal="right"/>
      <protection locked="0"/>
    </xf>
    <xf numFmtId="4" fontId="1" fillId="0" borderId="11" xfId="42" applyNumberFormat="1" applyFont="1" applyFill="1" applyBorder="1" applyAlignment="1" applyProtection="1">
      <alignment horizontal="right"/>
      <protection locked="0"/>
    </xf>
    <xf numFmtId="4" fontId="22" fillId="0" borderId="12" xfId="42" applyNumberFormat="1" applyFont="1" applyFill="1" applyBorder="1" applyAlignment="1" applyProtection="1">
      <alignment horizontal="right"/>
      <protection locked="0"/>
    </xf>
    <xf numFmtId="2" fontId="23" fillId="0" borderId="14" xfId="0" applyNumberFormat="1" applyFont="1" applyFill="1" applyBorder="1" applyAlignment="1" applyProtection="1">
      <alignment horizontal="center"/>
      <protection locked="0"/>
    </xf>
    <xf numFmtId="4" fontId="1" fillId="0" borderId="24" xfId="58" applyNumberFormat="1" applyFont="1" applyBorder="1" applyAlignment="1" applyProtection="1">
      <alignment horizontal="right"/>
      <protection locked="0"/>
    </xf>
    <xf numFmtId="4" fontId="1" fillId="0" borderId="24" xfId="0" applyNumberFormat="1" applyFont="1" applyFill="1" applyBorder="1" applyAlignment="1" applyProtection="1">
      <alignment/>
      <protection locked="0"/>
    </xf>
    <xf numFmtId="4" fontId="1" fillId="20" borderId="12" xfId="58" applyNumberFormat="1" applyFont="1" applyFill="1" applyBorder="1" applyAlignment="1" applyProtection="1">
      <alignment horizontal="right"/>
      <protection locked="0"/>
    </xf>
    <xf numFmtId="4" fontId="1" fillId="0" borderId="17" xfId="58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27" xfId="60" applyNumberFormat="1" applyFont="1" applyBorder="1" applyAlignment="1" applyProtection="1">
      <alignment horizontal="right"/>
      <protection locked="0"/>
    </xf>
    <xf numFmtId="4" fontId="22" fillId="0" borderId="12" xfId="58" applyNumberFormat="1" applyFont="1" applyFill="1" applyBorder="1" applyProtection="1">
      <alignment/>
      <protection locked="0"/>
    </xf>
    <xf numFmtId="4" fontId="1" fillId="0" borderId="17" xfId="58" applyNumberFormat="1" applyFont="1" applyBorder="1" applyAlignment="1" applyProtection="1">
      <alignment horizontal="right"/>
      <protection locked="0"/>
    </xf>
    <xf numFmtId="4" fontId="1" fillId="0" borderId="16" xfId="58" applyNumberFormat="1" applyFont="1" applyBorder="1" applyAlignment="1" applyProtection="1">
      <alignment horizontal="right"/>
      <protection locked="0"/>
    </xf>
    <xf numFmtId="4" fontId="1" fillId="20" borderId="25" xfId="58" applyNumberFormat="1" applyFont="1" applyFill="1" applyBorder="1" applyAlignment="1" applyProtection="1">
      <alignment horizontal="right"/>
      <protection locked="0"/>
    </xf>
    <xf numFmtId="4" fontId="1" fillId="0" borderId="29" xfId="58" applyNumberFormat="1" applyFont="1" applyBorder="1" applyAlignment="1" applyProtection="1">
      <alignment horizontal="right"/>
      <protection locked="0"/>
    </xf>
    <xf numFmtId="4" fontId="1" fillId="0" borderId="10" xfId="58" applyNumberFormat="1" applyFont="1" applyBorder="1" applyAlignment="1" applyProtection="1">
      <alignment horizontal="right"/>
      <protection locked="0"/>
    </xf>
    <xf numFmtId="4" fontId="1" fillId="0" borderId="11" xfId="58" applyNumberFormat="1" applyFont="1" applyBorder="1" applyAlignment="1" applyProtection="1">
      <alignment horizontal="right"/>
      <protection locked="0"/>
    </xf>
    <xf numFmtId="4" fontId="22" fillId="0" borderId="17" xfId="58" applyNumberFormat="1" applyFont="1" applyFill="1" applyBorder="1" applyProtection="1">
      <alignment/>
      <protection locked="0"/>
    </xf>
    <xf numFmtId="4" fontId="1" fillId="0" borderId="0" xfId="58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4" fontId="23" fillId="0" borderId="10" xfId="0" applyNumberFormat="1" applyFont="1" applyFill="1" applyBorder="1" applyAlignment="1" applyProtection="1">
      <alignment horizontal="right"/>
      <protection/>
    </xf>
    <xf numFmtId="49" fontId="22" fillId="0" borderId="27" xfId="0" applyNumberFormat="1" applyFont="1" applyFill="1" applyBorder="1" applyAlignment="1" applyProtection="1">
      <alignment horizontal="left" vertical="top"/>
      <protection/>
    </xf>
    <xf numFmtId="4" fontId="22" fillId="0" borderId="27" xfId="0" applyNumberFormat="1" applyFont="1" applyFill="1" applyBorder="1" applyAlignment="1" applyProtection="1">
      <alignment wrapText="1"/>
      <protection/>
    </xf>
    <xf numFmtId="2" fontId="22" fillId="0" borderId="27" xfId="0" applyNumberFormat="1" applyFont="1" applyFill="1" applyBorder="1" applyAlignment="1" applyProtection="1">
      <alignment horizontal="center"/>
      <protection/>
    </xf>
    <xf numFmtId="4" fontId="22" fillId="0" borderId="27" xfId="0" applyNumberFormat="1" applyFont="1" applyFill="1" applyBorder="1" applyAlignment="1" applyProtection="1">
      <alignment horizontal="center"/>
      <protection/>
    </xf>
    <xf numFmtId="4" fontId="1" fillId="0" borderId="27" xfId="0" applyNumberFormat="1" applyFont="1" applyFill="1" applyBorder="1" applyAlignment="1" applyProtection="1">
      <alignment/>
      <protection/>
    </xf>
    <xf numFmtId="49" fontId="22" fillId="0" borderId="25" xfId="58" applyNumberFormat="1" applyFont="1" applyFill="1" applyBorder="1" applyAlignment="1" applyProtection="1">
      <alignment horizontal="left" vertical="top"/>
      <protection/>
    </xf>
    <xf numFmtId="4" fontId="22" fillId="0" borderId="25" xfId="58" applyNumberFormat="1" applyFont="1" applyFill="1" applyBorder="1" applyAlignment="1" applyProtection="1">
      <alignment vertical="top" wrapText="1"/>
      <protection/>
    </xf>
    <xf numFmtId="4" fontId="22" fillId="20" borderId="12" xfId="58" applyNumberFormat="1" applyFont="1" applyFill="1" applyBorder="1" applyAlignment="1" applyProtection="1">
      <alignment vertical="top" wrapText="1"/>
      <protection/>
    </xf>
    <xf numFmtId="49" fontId="1" fillId="0" borderId="11" xfId="0" applyNumberFormat="1" applyFont="1" applyBorder="1" applyAlignment="1" applyProtection="1">
      <alignment horizontal="left"/>
      <protection/>
    </xf>
    <xf numFmtId="4" fontId="1" fillId="0" borderId="11" xfId="0" applyNumberFormat="1" applyFont="1" applyBorder="1" applyAlignment="1" applyProtection="1">
      <alignment/>
      <protection/>
    </xf>
    <xf numFmtId="4" fontId="22" fillId="20" borderId="25" xfId="58" applyNumberFormat="1" applyFont="1" applyFill="1" applyBorder="1" applyAlignment="1" applyProtection="1">
      <alignment horizontal="right"/>
      <protection locked="0"/>
    </xf>
    <xf numFmtId="2" fontId="0" fillId="0" borderId="10" xfId="57" applyNumberFormat="1" applyFont="1" applyFill="1" applyBorder="1" applyAlignment="1" applyProtection="1">
      <alignment horizontal="center"/>
      <protection locked="0"/>
    </xf>
    <xf numFmtId="4" fontId="22" fillId="0" borderId="16" xfId="58" applyNumberFormat="1" applyFont="1" applyFill="1" applyBorder="1" applyProtection="1">
      <alignment/>
      <protection locked="0"/>
    </xf>
    <xf numFmtId="4" fontId="1" fillId="0" borderId="27" xfId="0" applyNumberFormat="1" applyFont="1" applyFill="1" applyBorder="1" applyAlignment="1" applyProtection="1">
      <alignment/>
      <protection locked="0"/>
    </xf>
    <xf numFmtId="4" fontId="22" fillId="0" borderId="29" xfId="58" applyNumberFormat="1" applyFont="1" applyFill="1" applyBorder="1" applyProtection="1">
      <alignment/>
      <protection locked="0"/>
    </xf>
    <xf numFmtId="4" fontId="1" fillId="0" borderId="27" xfId="58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avadno_Čistilna naprava" xfId="57"/>
    <cellStyle name="Navadno_POPIS DEL-DORNBERK-1.faza-razpis" xfId="58"/>
    <cellStyle name="Navadno_POPIS DEL-DORNBERK-1.faza-razpis_Čistilna naprava" xfId="59"/>
    <cellStyle name="Navadno_POPIS-KANALIZACIJA-popravljen-brezcen" xfId="60"/>
    <cellStyle name="Neutral" xfId="61"/>
    <cellStyle name="Normal 10" xfId="62"/>
    <cellStyle name="Normal 6" xfId="63"/>
    <cellStyle name="Normal 7" xfId="64"/>
    <cellStyle name="normal1" xfId="65"/>
    <cellStyle name="Note" xfId="66"/>
    <cellStyle name="Output" xfId="67"/>
    <cellStyle name="Percent" xfId="68"/>
    <cellStyle name="Slog 1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F15"/>
  <sheetViews>
    <sheetView view="pageBreakPreview" zoomScaleSheetLayoutView="100" zoomScalePageLayoutView="0" workbookViewId="0" topLeftCell="A1">
      <selection activeCell="D18" sqref="D18"/>
    </sheetView>
  </sheetViews>
  <sheetFormatPr defaultColWidth="9.75390625" defaultRowHeight="12.75"/>
  <cols>
    <col min="1" max="1" width="3.75390625" style="215" customWidth="1"/>
    <col min="2" max="2" width="5.625" style="227" customWidth="1"/>
    <col min="3" max="3" width="34.375" style="215" customWidth="1"/>
    <col min="4" max="4" width="17.125" style="215" customWidth="1"/>
    <col min="5" max="5" width="10.00390625" style="215" customWidth="1"/>
    <col min="6" max="6" width="17.125" style="216" customWidth="1"/>
    <col min="7" max="16384" width="9.75390625" style="1" customWidth="1"/>
  </cols>
  <sheetData>
    <row r="1" spans="2:6" ht="12.75">
      <c r="B1" s="217"/>
      <c r="C1" s="218"/>
      <c r="D1" s="210"/>
      <c r="E1" s="211"/>
      <c r="F1" s="211"/>
    </row>
    <row r="2" spans="2:6" ht="12.75">
      <c r="B2" s="219"/>
      <c r="C2" s="35" t="s">
        <v>98</v>
      </c>
      <c r="D2" s="36"/>
      <c r="E2" s="2"/>
      <c r="F2" s="3"/>
    </row>
    <row r="3" spans="2:6" ht="12.75">
      <c r="B3" s="219"/>
      <c r="C3" s="220"/>
      <c r="D3" s="36"/>
      <c r="E3" s="2"/>
      <c r="F3" s="3"/>
    </row>
    <row r="4" spans="2:6" ht="12.75">
      <c r="B4" s="217"/>
      <c r="C4" s="218"/>
      <c r="D4" s="210"/>
      <c r="E4" s="211"/>
      <c r="F4" s="211"/>
    </row>
    <row r="5" spans="2:6" ht="12.75">
      <c r="B5" s="221"/>
      <c r="C5" s="222" t="s">
        <v>351</v>
      </c>
      <c r="D5" s="47" t="s">
        <v>352</v>
      </c>
      <c r="E5" s="47" t="s">
        <v>353</v>
      </c>
      <c r="F5" s="47" t="s">
        <v>354</v>
      </c>
    </row>
    <row r="6" spans="2:6" ht="12.75">
      <c r="B6" s="223"/>
      <c r="C6" s="49"/>
      <c r="D6" s="4"/>
      <c r="E6" s="5"/>
      <c r="F6" s="5"/>
    </row>
    <row r="7" spans="2:6" ht="13.5" customHeight="1">
      <c r="B7" s="223" t="s">
        <v>129</v>
      </c>
      <c r="C7" s="49" t="s">
        <v>126</v>
      </c>
      <c r="D7" s="4">
        <f>'1. ČN - gradbena dela'!F15</f>
        <v>0</v>
      </c>
      <c r="E7" s="4">
        <f>0.2*D7</f>
        <v>0</v>
      </c>
      <c r="F7" s="4">
        <f>D7+E7</f>
        <v>0</v>
      </c>
    </row>
    <row r="8" spans="2:6" ht="12.75">
      <c r="B8" s="223" t="s">
        <v>130</v>
      </c>
      <c r="C8" s="49" t="s">
        <v>127</v>
      </c>
      <c r="D8" s="4">
        <f>'2. ČN - hidromehanska oprema'!F9</f>
        <v>0</v>
      </c>
      <c r="E8" s="4">
        <f>0.2*D8</f>
        <v>0</v>
      </c>
      <c r="F8" s="4">
        <f>D8+E8</f>
        <v>0</v>
      </c>
    </row>
    <row r="9" spans="2:6" ht="12.75">
      <c r="B9" s="224" t="s">
        <v>131</v>
      </c>
      <c r="C9" s="49" t="s">
        <v>132</v>
      </c>
      <c r="D9" s="4">
        <f>'3. ČN - elektro instalacije'!F14</f>
        <v>0</v>
      </c>
      <c r="E9" s="4">
        <f>0.2*D9</f>
        <v>0</v>
      </c>
      <c r="F9" s="4">
        <f>D9+E9</f>
        <v>0</v>
      </c>
    </row>
    <row r="10" spans="2:6" ht="12.75">
      <c r="B10" s="225"/>
      <c r="C10" s="52"/>
      <c r="D10" s="6"/>
      <c r="E10" s="6"/>
      <c r="F10" s="6"/>
    </row>
    <row r="11" spans="2:6" ht="12.75">
      <c r="B11" s="226"/>
      <c r="C11" s="7" t="s">
        <v>355</v>
      </c>
      <c r="D11" s="8">
        <f>SUM(D7:D9)</f>
        <v>0</v>
      </c>
      <c r="E11" s="8">
        <f>SUM(E7:E9)</f>
        <v>0</v>
      </c>
      <c r="F11" s="8">
        <f>SUM(F7:F9)</f>
        <v>0</v>
      </c>
    </row>
    <row r="12" spans="2:6" ht="12.75">
      <c r="B12" s="217"/>
      <c r="C12" s="218"/>
      <c r="D12" s="210"/>
      <c r="E12" s="211"/>
      <c r="F12" s="211"/>
    </row>
    <row r="13" spans="2:6" ht="12.75">
      <c r="B13" s="217"/>
      <c r="C13" s="218"/>
      <c r="D13" s="210"/>
      <c r="E13" s="211"/>
      <c r="F13" s="211"/>
    </row>
    <row r="14" spans="2:6" ht="12.75">
      <c r="B14" s="217"/>
      <c r="C14" s="218"/>
      <c r="D14" s="210"/>
      <c r="E14" s="211"/>
      <c r="F14" s="211"/>
    </row>
    <row r="15" spans="2:6" ht="12.75">
      <c r="B15" s="217"/>
      <c r="C15" s="218"/>
      <c r="D15" s="210"/>
      <c r="E15" s="211"/>
      <c r="F15" s="211"/>
    </row>
    <row r="174" ht="28.5" customHeight="1"/>
  </sheetData>
  <sheetProtection password="DAFC" sheet="1" formatCells="0" selectLockedCells="1" selectUnlockedCells="1"/>
  <printOptions/>
  <pageMargins left="0.5902777777777778" right="0.7479166666666667" top="0.9840277777777777" bottom="0.9840277777777777" header="0.5118055555555555" footer="0.5118055555555555"/>
  <pageSetup horizontalDpi="300" verticalDpi="300" orientation="portrait" paperSize="9" scale="99" r:id="rId1"/>
  <rowBreaks count="7" manualBreakCount="7">
    <brk id="31" max="255" man="1"/>
    <brk id="51" max="255" man="1"/>
    <brk id="72" max="255" man="1"/>
    <brk id="95" max="255" man="1"/>
    <brk id="127" max="255" man="1"/>
    <brk id="140" max="255" man="1"/>
    <brk id="1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207"/>
  <sheetViews>
    <sheetView view="pageBreakPreview" zoomScaleSheetLayoutView="100" zoomScalePageLayoutView="0" workbookViewId="0" topLeftCell="A1">
      <selection activeCell="E26" sqref="E26"/>
    </sheetView>
  </sheetViews>
  <sheetFormatPr defaultColWidth="9.75390625" defaultRowHeight="12.75"/>
  <cols>
    <col min="1" max="1" width="6.125" style="212" customWidth="1"/>
    <col min="2" max="2" width="48.375" style="213" customWidth="1"/>
    <col min="3" max="3" width="9.25390625" style="214" customWidth="1"/>
    <col min="4" max="4" width="8.75390625" style="215" customWidth="1"/>
    <col min="5" max="5" width="10.75390625" style="273" customWidth="1"/>
    <col min="6" max="6" width="14.00390625" style="216" customWidth="1"/>
    <col min="7" max="16384" width="9.75390625" style="1" customWidth="1"/>
  </cols>
  <sheetData>
    <row r="1" spans="1:6" ht="12.75">
      <c r="A1" s="29"/>
      <c r="B1" s="30"/>
      <c r="C1" s="31"/>
      <c r="D1" s="32"/>
      <c r="E1" s="229"/>
      <c r="F1" s="33"/>
    </row>
    <row r="2" spans="1:6" ht="12.75">
      <c r="A2" s="34"/>
      <c r="B2" s="35" t="s">
        <v>98</v>
      </c>
      <c r="C2" s="9"/>
      <c r="D2" s="36"/>
      <c r="E2" s="230"/>
      <c r="F2" s="10"/>
    </row>
    <row r="3" spans="1:6" ht="12.75">
      <c r="A3" s="37" t="s">
        <v>129</v>
      </c>
      <c r="B3" s="38" t="s">
        <v>126</v>
      </c>
      <c r="C3" s="9"/>
      <c r="D3" s="36"/>
      <c r="E3" s="230"/>
      <c r="F3" s="10"/>
    </row>
    <row r="4" spans="1:6" ht="12.75">
      <c r="A4" s="39"/>
      <c r="B4" s="40"/>
      <c r="C4" s="41"/>
      <c r="D4" s="42"/>
      <c r="E4" s="231"/>
      <c r="F4" s="43"/>
    </row>
    <row r="5" spans="1:6" ht="12.75">
      <c r="A5" s="44"/>
      <c r="B5" s="45" t="s">
        <v>351</v>
      </c>
      <c r="C5" s="11"/>
      <c r="D5" s="46"/>
      <c r="E5" s="232"/>
      <c r="F5" s="47"/>
    </row>
    <row r="6" spans="1:6" ht="12.75">
      <c r="A6" s="48" t="s">
        <v>133</v>
      </c>
      <c r="B6" s="49" t="s">
        <v>358</v>
      </c>
      <c r="C6" s="5"/>
      <c r="D6" s="50"/>
      <c r="E6" s="233"/>
      <c r="F6" s="4">
        <f>F32</f>
        <v>0</v>
      </c>
    </row>
    <row r="7" spans="1:6" ht="12.75">
      <c r="A7" s="48" t="s">
        <v>134</v>
      </c>
      <c r="B7" s="49" t="s">
        <v>359</v>
      </c>
      <c r="C7" s="5"/>
      <c r="D7" s="50"/>
      <c r="E7" s="233"/>
      <c r="F7" s="4">
        <f>F73</f>
        <v>0</v>
      </c>
    </row>
    <row r="8" spans="1:6" ht="12.75">
      <c r="A8" s="48" t="s">
        <v>135</v>
      </c>
      <c r="B8" s="49" t="s">
        <v>388</v>
      </c>
      <c r="C8" s="5"/>
      <c r="D8" s="50"/>
      <c r="E8" s="233"/>
      <c r="F8" s="4">
        <f>F96</f>
        <v>0</v>
      </c>
    </row>
    <row r="9" spans="1:6" ht="12.75">
      <c r="A9" s="48" t="s">
        <v>136</v>
      </c>
      <c r="B9" s="49" t="s">
        <v>389</v>
      </c>
      <c r="C9" s="5"/>
      <c r="D9" s="50"/>
      <c r="E9" s="233"/>
      <c r="F9" s="4">
        <f>F123</f>
        <v>0</v>
      </c>
    </row>
    <row r="10" spans="1:6" ht="12.75">
      <c r="A10" s="48" t="s">
        <v>137</v>
      </c>
      <c r="B10" s="49" t="s">
        <v>390</v>
      </c>
      <c r="C10" s="5"/>
      <c r="D10" s="50"/>
      <c r="E10" s="233"/>
      <c r="F10" s="4">
        <f>F148</f>
        <v>0</v>
      </c>
    </row>
    <row r="11" spans="1:6" ht="12.75">
      <c r="A11" s="48" t="s">
        <v>138</v>
      </c>
      <c r="B11" s="49" t="s">
        <v>391</v>
      </c>
      <c r="C11" s="5"/>
      <c r="D11" s="50"/>
      <c r="E11" s="233"/>
      <c r="F11" s="4">
        <f>F173</f>
        <v>0</v>
      </c>
    </row>
    <row r="12" spans="1:6" ht="12.75">
      <c r="A12" s="48" t="s">
        <v>139</v>
      </c>
      <c r="B12" s="49" t="s">
        <v>392</v>
      </c>
      <c r="C12" s="5"/>
      <c r="D12" s="50"/>
      <c r="E12" s="233"/>
      <c r="F12" s="4">
        <f>F188</f>
        <v>0</v>
      </c>
    </row>
    <row r="13" spans="1:6" ht="12.75">
      <c r="A13" s="48" t="s">
        <v>140</v>
      </c>
      <c r="B13" s="49" t="s">
        <v>360</v>
      </c>
      <c r="C13" s="12"/>
      <c r="D13" s="50"/>
      <c r="E13" s="233"/>
      <c r="F13" s="4">
        <f>F206</f>
        <v>0</v>
      </c>
    </row>
    <row r="14" spans="1:6" ht="12.75">
      <c r="A14" s="51"/>
      <c r="B14" s="52"/>
      <c r="C14" s="13"/>
      <c r="D14" s="53"/>
      <c r="E14" s="234"/>
      <c r="F14" s="6"/>
    </row>
    <row r="15" spans="1:6" ht="12.75">
      <c r="A15" s="54"/>
      <c r="B15" s="7" t="s">
        <v>355</v>
      </c>
      <c r="C15" s="14">
        <v>0.2</v>
      </c>
      <c r="D15" s="55"/>
      <c r="E15" s="235"/>
      <c r="F15" s="8">
        <f>SUM(F6:F13)</f>
        <v>0</v>
      </c>
    </row>
    <row r="16" spans="1:6" ht="12.75">
      <c r="A16" s="39"/>
      <c r="B16" s="40"/>
      <c r="C16" s="41"/>
      <c r="D16" s="42"/>
      <c r="E16" s="231"/>
      <c r="F16" s="43"/>
    </row>
    <row r="17" spans="1:6" ht="12.75">
      <c r="A17" s="39"/>
      <c r="B17" s="56" t="s">
        <v>361</v>
      </c>
      <c r="C17" s="41"/>
      <c r="D17" s="42"/>
      <c r="E17" s="231"/>
      <c r="F17" s="43"/>
    </row>
    <row r="18" spans="1:6" ht="12.75">
      <c r="A18" s="39"/>
      <c r="B18" s="40"/>
      <c r="C18" s="41"/>
      <c r="D18" s="42"/>
      <c r="E18" s="231"/>
      <c r="F18" s="43"/>
    </row>
    <row r="19" spans="1:6" ht="60">
      <c r="A19" s="39"/>
      <c r="B19" s="57" t="s">
        <v>380</v>
      </c>
      <c r="C19" s="41"/>
      <c r="D19" s="42"/>
      <c r="E19" s="231"/>
      <c r="F19" s="43"/>
    </row>
    <row r="20" spans="1:6" ht="12.75">
      <c r="A20" s="39"/>
      <c r="B20" s="40"/>
      <c r="C20" s="41"/>
      <c r="D20" s="42"/>
      <c r="E20" s="236"/>
      <c r="F20" s="58"/>
    </row>
    <row r="21" spans="1:6" s="15" customFormat="1" ht="12.75">
      <c r="A21" s="59" t="s">
        <v>362</v>
      </c>
      <c r="B21" s="60" t="s">
        <v>363</v>
      </c>
      <c r="C21" s="61" t="s">
        <v>364</v>
      </c>
      <c r="D21" s="62" t="s">
        <v>365</v>
      </c>
      <c r="E21" s="237" t="s">
        <v>366</v>
      </c>
      <c r="F21" s="63" t="s">
        <v>357</v>
      </c>
    </row>
    <row r="22" spans="1:6" s="16" customFormat="1" ht="12.75">
      <c r="A22" s="64"/>
      <c r="B22" s="65" t="s">
        <v>356</v>
      </c>
      <c r="C22" s="66"/>
      <c r="D22" s="67"/>
      <c r="E22" s="238"/>
      <c r="F22" s="68"/>
    </row>
    <row r="23" spans="1:6" ht="12.75">
      <c r="A23" s="69"/>
      <c r="B23" s="70"/>
      <c r="C23" s="71"/>
      <c r="D23" s="72"/>
      <c r="E23" s="239"/>
      <c r="F23" s="73"/>
    </row>
    <row r="24" spans="1:6" ht="12.75">
      <c r="A24" s="74" t="s">
        <v>133</v>
      </c>
      <c r="B24" s="75" t="s">
        <v>358</v>
      </c>
      <c r="C24" s="76"/>
      <c r="D24" s="77"/>
      <c r="E24" s="240"/>
      <c r="F24" s="78"/>
    </row>
    <row r="25" spans="1:6" ht="12.75">
      <c r="A25" s="79"/>
      <c r="B25" s="80"/>
      <c r="C25" s="81"/>
      <c r="D25" s="82"/>
      <c r="E25" s="241"/>
      <c r="F25" s="83"/>
    </row>
    <row r="26" spans="1:6" ht="12.75">
      <c r="A26" s="84" t="s">
        <v>141</v>
      </c>
      <c r="B26" s="22" t="s">
        <v>393</v>
      </c>
      <c r="C26" s="23">
        <v>1</v>
      </c>
      <c r="D26" s="85" t="s">
        <v>367</v>
      </c>
      <c r="E26" s="242"/>
      <c r="F26" s="26">
        <f>C26*E26</f>
        <v>0</v>
      </c>
    </row>
    <row r="27" spans="1:6" ht="12.75">
      <c r="A27" s="84"/>
      <c r="B27" s="22"/>
      <c r="C27" s="23"/>
      <c r="D27" s="85"/>
      <c r="E27" s="243"/>
      <c r="F27" s="26"/>
    </row>
    <row r="28" spans="1:6" s="19" customFormat="1" ht="38.25" customHeight="1">
      <c r="A28" s="84" t="s">
        <v>142</v>
      </c>
      <c r="B28" s="86" t="s">
        <v>394</v>
      </c>
      <c r="C28" s="23">
        <v>4</v>
      </c>
      <c r="D28" s="87" t="s">
        <v>367</v>
      </c>
      <c r="E28" s="243"/>
      <c r="F28" s="26">
        <f>C28*E28</f>
        <v>0</v>
      </c>
    </row>
    <row r="29" spans="1:6" s="19" customFormat="1" ht="12.75">
      <c r="A29" s="84"/>
      <c r="B29" s="86"/>
      <c r="C29" s="23"/>
      <c r="D29" s="87"/>
      <c r="E29" s="243"/>
      <c r="F29" s="26"/>
    </row>
    <row r="30" spans="1:6" ht="25.5">
      <c r="A30" s="84" t="s">
        <v>143</v>
      </c>
      <c r="B30" s="88" t="s">
        <v>395</v>
      </c>
      <c r="C30" s="23">
        <v>134</v>
      </c>
      <c r="D30" s="89" t="s">
        <v>371</v>
      </c>
      <c r="E30" s="244"/>
      <c r="F30" s="26">
        <f>+C30*E30</f>
        <v>0</v>
      </c>
    </row>
    <row r="31" spans="1:6" ht="12.75">
      <c r="A31" s="90"/>
      <c r="B31" s="91"/>
      <c r="C31" s="25"/>
      <c r="D31" s="92"/>
      <c r="E31" s="245"/>
      <c r="F31" s="93"/>
    </row>
    <row r="32" spans="1:6" ht="12.75">
      <c r="A32" s="94"/>
      <c r="B32" s="95" t="s">
        <v>369</v>
      </c>
      <c r="C32" s="96"/>
      <c r="D32" s="97"/>
      <c r="E32" s="246"/>
      <c r="F32" s="98">
        <f>SUM(F26:F30)</f>
        <v>0</v>
      </c>
    </row>
    <row r="33" spans="1:6" ht="12.75">
      <c r="A33" s="99"/>
      <c r="B33" s="100"/>
      <c r="C33" s="101"/>
      <c r="D33" s="102"/>
      <c r="E33" s="247"/>
      <c r="F33" s="103"/>
    </row>
    <row r="34" spans="1:6" ht="12.75">
      <c r="A34" s="104"/>
      <c r="B34" s="105"/>
      <c r="C34" s="106"/>
      <c r="D34" s="107"/>
      <c r="E34" s="248"/>
      <c r="F34" s="108"/>
    </row>
    <row r="35" spans="1:6" ht="12.75">
      <c r="A35" s="109" t="s">
        <v>134</v>
      </c>
      <c r="B35" s="110" t="s">
        <v>359</v>
      </c>
      <c r="C35" s="76"/>
      <c r="D35" s="111"/>
      <c r="E35" s="249"/>
      <c r="F35" s="112"/>
    </row>
    <row r="36" spans="1:6" ht="12.75">
      <c r="A36" s="99"/>
      <c r="B36" s="113"/>
      <c r="C36" s="101"/>
      <c r="D36" s="102"/>
      <c r="E36" s="241"/>
      <c r="F36" s="83"/>
    </row>
    <row r="37" spans="1:6" ht="25.5">
      <c r="A37" s="84" t="s">
        <v>144</v>
      </c>
      <c r="B37" s="114" t="s">
        <v>372</v>
      </c>
      <c r="C37" s="115">
        <f>134.18*0.2</f>
        <v>26.84</v>
      </c>
      <c r="D37" s="116" t="s">
        <v>371</v>
      </c>
      <c r="E37" s="244"/>
      <c r="F37" s="26">
        <f>C37*E37</f>
        <v>0</v>
      </c>
    </row>
    <row r="38" spans="1:6" ht="12.75">
      <c r="A38" s="117"/>
      <c r="B38" s="118"/>
      <c r="C38" s="115"/>
      <c r="D38" s="116"/>
      <c r="E38" s="244"/>
      <c r="F38" s="26"/>
    </row>
    <row r="39" spans="1:6" ht="51">
      <c r="A39" s="84" t="s">
        <v>145</v>
      </c>
      <c r="B39" s="119" t="s">
        <v>396</v>
      </c>
      <c r="C39" s="120">
        <v>287.37</v>
      </c>
      <c r="D39" s="89" t="s">
        <v>370</v>
      </c>
      <c r="E39" s="244"/>
      <c r="F39" s="26"/>
    </row>
    <row r="40" spans="1:6" ht="12.75">
      <c r="A40" s="121"/>
      <c r="B40" s="122" t="s">
        <v>397</v>
      </c>
      <c r="C40" s="120">
        <f>C39*0.7</f>
        <v>201.16</v>
      </c>
      <c r="D40" s="123" t="s">
        <v>370</v>
      </c>
      <c r="E40" s="244"/>
      <c r="F40" s="26">
        <f>C40*E40</f>
        <v>0</v>
      </c>
    </row>
    <row r="41" spans="1:6" ht="12.75">
      <c r="A41" s="121"/>
      <c r="B41" s="122" t="s">
        <v>398</v>
      </c>
      <c r="C41" s="120">
        <f>C39*0.2</f>
        <v>57.47</v>
      </c>
      <c r="D41" s="123" t="s">
        <v>370</v>
      </c>
      <c r="E41" s="244"/>
      <c r="F41" s="26">
        <f>C41*E41</f>
        <v>0</v>
      </c>
    </row>
    <row r="42" spans="1:6" ht="12.75">
      <c r="A42" s="121"/>
      <c r="B42" s="122" t="s">
        <v>399</v>
      </c>
      <c r="C42" s="120">
        <f>C39*0.1</f>
        <v>28.74</v>
      </c>
      <c r="D42" s="123" t="s">
        <v>370</v>
      </c>
      <c r="E42" s="244"/>
      <c r="F42" s="26">
        <f>C42*E42</f>
        <v>0</v>
      </c>
    </row>
    <row r="43" spans="1:6" ht="12.75">
      <c r="A43" s="121"/>
      <c r="B43" s="122"/>
      <c r="C43" s="120"/>
      <c r="D43" s="123"/>
      <c r="E43" s="244"/>
      <c r="F43" s="26"/>
    </row>
    <row r="44" spans="1:6" ht="51">
      <c r="A44" s="84" t="s">
        <v>146</v>
      </c>
      <c r="B44" s="119" t="s">
        <v>400</v>
      </c>
      <c r="C44" s="120">
        <v>46.07</v>
      </c>
      <c r="D44" s="89" t="s">
        <v>370</v>
      </c>
      <c r="E44" s="244"/>
      <c r="F44" s="26"/>
    </row>
    <row r="45" spans="1:6" ht="12.75">
      <c r="A45" s="121"/>
      <c r="B45" s="122" t="s">
        <v>397</v>
      </c>
      <c r="C45" s="120">
        <f>C44*0.7</f>
        <v>32.25</v>
      </c>
      <c r="D45" s="123" t="s">
        <v>370</v>
      </c>
      <c r="E45" s="244"/>
      <c r="F45" s="26">
        <f>C45*E45</f>
        <v>0</v>
      </c>
    </row>
    <row r="46" spans="1:6" ht="12.75">
      <c r="A46" s="121"/>
      <c r="B46" s="122" t="s">
        <v>398</v>
      </c>
      <c r="C46" s="120">
        <f>C44*0.2</f>
        <v>9.21</v>
      </c>
      <c r="D46" s="123" t="s">
        <v>370</v>
      </c>
      <c r="E46" s="244"/>
      <c r="F46" s="26">
        <f>C46*E46</f>
        <v>0</v>
      </c>
    </row>
    <row r="47" spans="1:6" ht="12.75">
      <c r="A47" s="121"/>
      <c r="B47" s="122" t="s">
        <v>399</v>
      </c>
      <c r="C47" s="120">
        <f>C44*0.1</f>
        <v>4.61</v>
      </c>
      <c r="D47" s="123" t="s">
        <v>370</v>
      </c>
      <c r="E47" s="244"/>
      <c r="F47" s="26">
        <f>C47*E47</f>
        <v>0</v>
      </c>
    </row>
    <row r="48" spans="1:6" ht="12.75">
      <c r="A48" s="121"/>
      <c r="B48" s="122"/>
      <c r="C48" s="120"/>
      <c r="D48" s="123"/>
      <c r="E48" s="244"/>
      <c r="F48" s="26"/>
    </row>
    <row r="49" spans="1:6" ht="15" customHeight="1">
      <c r="A49" s="84" t="s">
        <v>147</v>
      </c>
      <c r="B49" s="124" t="s">
        <v>401</v>
      </c>
      <c r="C49" s="23">
        <v>60.2</v>
      </c>
      <c r="D49" s="89" t="s">
        <v>371</v>
      </c>
      <c r="E49" s="244"/>
      <c r="F49" s="26">
        <f>C49*E49</f>
        <v>0</v>
      </c>
    </row>
    <row r="50" spans="1:6" ht="18" customHeight="1">
      <c r="A50" s="84"/>
      <c r="B50" s="124"/>
      <c r="C50" s="23"/>
      <c r="D50" s="89"/>
      <c r="E50" s="244"/>
      <c r="F50" s="26"/>
    </row>
    <row r="51" spans="1:6" ht="14.25" customHeight="1">
      <c r="A51" s="84" t="s">
        <v>148</v>
      </c>
      <c r="B51" s="124" t="s">
        <v>402</v>
      </c>
      <c r="C51" s="23">
        <f>16.9*1.5</f>
        <v>25.35</v>
      </c>
      <c r="D51" s="89" t="s">
        <v>371</v>
      </c>
      <c r="E51" s="244"/>
      <c r="F51" s="26">
        <f>C51*E51</f>
        <v>0</v>
      </c>
    </row>
    <row r="52" spans="1:6" ht="18" customHeight="1">
      <c r="A52" s="84"/>
      <c r="B52" s="124"/>
      <c r="C52" s="23"/>
      <c r="D52" s="89"/>
      <c r="E52" s="244"/>
      <c r="F52" s="26"/>
    </row>
    <row r="53" spans="1:6" ht="25.5">
      <c r="A53" s="84" t="s">
        <v>149</v>
      </c>
      <c r="B53" s="124" t="s">
        <v>403</v>
      </c>
      <c r="C53" s="23">
        <v>7.84</v>
      </c>
      <c r="D53" s="89" t="s">
        <v>371</v>
      </c>
      <c r="E53" s="244"/>
      <c r="F53" s="26">
        <f>C53*E53</f>
        <v>0</v>
      </c>
    </row>
    <row r="54" spans="1:6" ht="12.75">
      <c r="A54" s="84"/>
      <c r="B54" s="124"/>
      <c r="C54" s="23"/>
      <c r="D54" s="125"/>
      <c r="E54" s="244"/>
      <c r="F54" s="26"/>
    </row>
    <row r="55" spans="1:6" ht="25.5">
      <c r="A55" s="84" t="s">
        <v>150</v>
      </c>
      <c r="B55" s="124" t="s">
        <v>404</v>
      </c>
      <c r="C55" s="23">
        <f>1.4*2.9</f>
        <v>4.06</v>
      </c>
      <c r="D55" s="89" t="s">
        <v>370</v>
      </c>
      <c r="E55" s="244"/>
      <c r="F55" s="26">
        <f>C55*E55</f>
        <v>0</v>
      </c>
    </row>
    <row r="56" spans="1:6" ht="12.75">
      <c r="A56" s="84"/>
      <c r="B56" s="124"/>
      <c r="C56" s="23"/>
      <c r="D56" s="89"/>
      <c r="E56" s="244"/>
      <c r="F56" s="26"/>
    </row>
    <row r="57" spans="1:6" ht="51">
      <c r="A57" s="84" t="s">
        <v>151</v>
      </c>
      <c r="B57" s="124" t="s">
        <v>405</v>
      </c>
      <c r="C57" s="23">
        <f>16.87*1.3</f>
        <v>21.93</v>
      </c>
      <c r="D57" s="89" t="s">
        <v>370</v>
      </c>
      <c r="E57" s="244"/>
      <c r="F57" s="26">
        <f>C57*E57</f>
        <v>0</v>
      </c>
    </row>
    <row r="58" spans="1:6" ht="12.75">
      <c r="A58" s="84"/>
      <c r="B58" s="126"/>
      <c r="C58" s="23"/>
      <c r="D58" s="89"/>
      <c r="E58" s="244"/>
      <c r="F58" s="26"/>
    </row>
    <row r="59" spans="1:6" s="19" customFormat="1" ht="38.25">
      <c r="A59" s="84" t="s">
        <v>152</v>
      </c>
      <c r="B59" s="24" t="s">
        <v>406</v>
      </c>
      <c r="C59" s="23">
        <v>45.9</v>
      </c>
      <c r="D59" s="89" t="s">
        <v>370</v>
      </c>
      <c r="E59" s="244"/>
      <c r="F59" s="26">
        <f>C59*E59</f>
        <v>0</v>
      </c>
    </row>
    <row r="60" spans="1:6" s="19" customFormat="1" ht="12.75">
      <c r="A60" s="84"/>
      <c r="B60" s="80"/>
      <c r="C60" s="81"/>
      <c r="D60" s="82"/>
      <c r="E60" s="244"/>
      <c r="F60" s="26"/>
    </row>
    <row r="61" spans="1:6" s="19" customFormat="1" ht="38.25">
      <c r="A61" s="84" t="s">
        <v>153</v>
      </c>
      <c r="B61" s="24" t="s">
        <v>407</v>
      </c>
      <c r="C61" s="23">
        <f>C44-4.63*3.8</f>
        <v>28.48</v>
      </c>
      <c r="D61" s="89" t="s">
        <v>370</v>
      </c>
      <c r="E61" s="244"/>
      <c r="F61" s="26">
        <f>C61*E61</f>
        <v>0</v>
      </c>
    </row>
    <row r="62" spans="1:6" s="19" customFormat="1" ht="12.75">
      <c r="A62" s="84"/>
      <c r="B62" s="80"/>
      <c r="C62" s="81"/>
      <c r="D62" s="82"/>
      <c r="E62" s="244"/>
      <c r="F62" s="26"/>
    </row>
    <row r="63" spans="1:6" s="19" customFormat="1" ht="38.25">
      <c r="A63" s="84" t="s">
        <v>154</v>
      </c>
      <c r="B63" s="126" t="s">
        <v>408</v>
      </c>
      <c r="C63" s="23">
        <v>51.3</v>
      </c>
      <c r="D63" s="89" t="s">
        <v>371</v>
      </c>
      <c r="E63" s="244"/>
      <c r="F63" s="26">
        <f>C63*E63</f>
        <v>0</v>
      </c>
    </row>
    <row r="64" spans="1:6" s="19" customFormat="1" ht="12.75">
      <c r="A64" s="84"/>
      <c r="B64" s="126"/>
      <c r="C64" s="23"/>
      <c r="D64" s="89"/>
      <c r="E64" s="244"/>
      <c r="F64" s="26"/>
    </row>
    <row r="65" spans="1:6" s="19" customFormat="1" ht="25.5">
      <c r="A65" s="84" t="s">
        <v>155</v>
      </c>
      <c r="B65" s="126" t="s">
        <v>409</v>
      </c>
      <c r="C65" s="23">
        <v>78.16</v>
      </c>
      <c r="D65" s="89" t="s">
        <v>371</v>
      </c>
      <c r="E65" s="244"/>
      <c r="F65" s="26">
        <f>C65*E65</f>
        <v>0</v>
      </c>
    </row>
    <row r="66" spans="1:6" s="19" customFormat="1" ht="12.75">
      <c r="A66" s="84"/>
      <c r="B66" s="126"/>
      <c r="C66" s="23"/>
      <c r="D66" s="89"/>
      <c r="E66" s="244"/>
      <c r="F66" s="26"/>
    </row>
    <row r="67" spans="1:6" s="19" customFormat="1" ht="51">
      <c r="A67" s="84" t="s">
        <v>156</v>
      </c>
      <c r="B67" s="126" t="s">
        <v>410</v>
      </c>
      <c r="C67" s="23">
        <v>51.3</v>
      </c>
      <c r="D67" s="89" t="s">
        <v>371</v>
      </c>
      <c r="E67" s="244"/>
      <c r="F67" s="26">
        <f>C67*E67</f>
        <v>0</v>
      </c>
    </row>
    <row r="68" spans="1:6" s="19" customFormat="1" ht="12.75">
      <c r="A68" s="84"/>
      <c r="B68" s="126"/>
      <c r="C68" s="120"/>
      <c r="D68" s="127"/>
      <c r="E68" s="244"/>
      <c r="F68" s="26"/>
    </row>
    <row r="69" spans="1:6" s="19" customFormat="1" ht="25.5">
      <c r="A69" s="84" t="s">
        <v>157</v>
      </c>
      <c r="B69" s="126" t="s">
        <v>411</v>
      </c>
      <c r="C69" s="120">
        <f>51.5*0.2</f>
        <v>10.3</v>
      </c>
      <c r="D69" s="127" t="s">
        <v>371</v>
      </c>
      <c r="E69" s="244"/>
      <c r="F69" s="26">
        <f>C69*E69</f>
        <v>0</v>
      </c>
    </row>
    <row r="70" spans="1:6" s="19" customFormat="1" ht="12.75">
      <c r="A70" s="84"/>
      <c r="B70" s="126"/>
      <c r="C70" s="23"/>
      <c r="D70" s="89"/>
      <c r="E70" s="244"/>
      <c r="F70" s="26"/>
    </row>
    <row r="71" spans="1:6" ht="29.25" customHeight="1">
      <c r="A71" s="84" t="s">
        <v>158</v>
      </c>
      <c r="B71" s="126" t="s">
        <v>412</v>
      </c>
      <c r="C71" s="23">
        <f>C37+C39+C44-C59-C61-C69</f>
        <v>275.6</v>
      </c>
      <c r="D71" s="89" t="s">
        <v>370</v>
      </c>
      <c r="E71" s="244"/>
      <c r="F71" s="26">
        <f>C71*E71</f>
        <v>0</v>
      </c>
    </row>
    <row r="72" spans="1:6" ht="12.75">
      <c r="A72" s="128"/>
      <c r="B72" s="129"/>
      <c r="C72" s="130"/>
      <c r="D72" s="131"/>
      <c r="E72" s="250"/>
      <c r="F72" s="132"/>
    </row>
    <row r="73" spans="1:6" ht="12.75">
      <c r="A73" s="94"/>
      <c r="B73" s="95" t="s">
        <v>373</v>
      </c>
      <c r="C73" s="96"/>
      <c r="D73" s="97"/>
      <c r="E73" s="246"/>
      <c r="F73" s="98">
        <f>SUM(F37:F71)</f>
        <v>0</v>
      </c>
    </row>
    <row r="74" spans="1:6" ht="12.75">
      <c r="A74" s="84"/>
      <c r="B74" s="126"/>
      <c r="C74" s="23"/>
      <c r="D74" s="89"/>
      <c r="E74" s="244"/>
      <c r="F74" s="26"/>
    </row>
    <row r="75" spans="1:6" ht="12.75">
      <c r="A75" s="133"/>
      <c r="B75" s="126"/>
      <c r="C75" s="23"/>
      <c r="D75" s="89"/>
      <c r="E75" s="244"/>
      <c r="F75" s="26"/>
    </row>
    <row r="76" spans="1:6" ht="12.75">
      <c r="A76" s="109" t="s">
        <v>135</v>
      </c>
      <c r="B76" s="110" t="s">
        <v>413</v>
      </c>
      <c r="C76" s="76"/>
      <c r="D76" s="111"/>
      <c r="E76" s="249"/>
      <c r="F76" s="112"/>
    </row>
    <row r="77" spans="1:6" ht="12.75">
      <c r="A77" s="99"/>
      <c r="B77" s="113"/>
      <c r="C77" s="101"/>
      <c r="D77" s="102"/>
      <c r="E77" s="241"/>
      <c r="F77" s="83"/>
    </row>
    <row r="78" spans="1:6" ht="25.5">
      <c r="A78" s="84" t="s">
        <v>159</v>
      </c>
      <c r="B78" s="126" t="s">
        <v>414</v>
      </c>
      <c r="C78" s="23">
        <v>28.8</v>
      </c>
      <c r="D78" s="89" t="s">
        <v>368</v>
      </c>
      <c r="E78" s="244"/>
      <c r="F78" s="26">
        <f>C78*E78</f>
        <v>0</v>
      </c>
    </row>
    <row r="79" spans="1:6" ht="12.75">
      <c r="A79" s="84"/>
      <c r="B79" s="126"/>
      <c r="C79" s="23"/>
      <c r="D79" s="89"/>
      <c r="E79" s="244"/>
      <c r="F79" s="26"/>
    </row>
    <row r="80" spans="1:6" ht="38.25">
      <c r="A80" s="84" t="s">
        <v>160</v>
      </c>
      <c r="B80" s="126" t="s">
        <v>415</v>
      </c>
      <c r="C80" s="23">
        <f>(28.8+7.4+2*3+2*2.5)*3+0.25*4*2.5*6</f>
        <v>156.6</v>
      </c>
      <c r="D80" s="89" t="s">
        <v>371</v>
      </c>
      <c r="E80" s="244"/>
      <c r="F80" s="26">
        <f>C80*E80</f>
        <v>0</v>
      </c>
    </row>
    <row r="81" spans="1:6" ht="12.75">
      <c r="A81" s="84"/>
      <c r="B81" s="126"/>
      <c r="C81" s="23"/>
      <c r="D81" s="89"/>
      <c r="E81" s="244"/>
      <c r="F81" s="26"/>
    </row>
    <row r="82" spans="1:6" ht="51">
      <c r="A82" s="84" t="s">
        <v>161</v>
      </c>
      <c r="B82" s="126" t="s">
        <v>416</v>
      </c>
      <c r="C82" s="23">
        <f>28.8+6.12</f>
        <v>34.92</v>
      </c>
      <c r="D82" s="89" t="s">
        <v>371</v>
      </c>
      <c r="E82" s="244"/>
      <c r="F82" s="26">
        <f>C82*E82</f>
        <v>0</v>
      </c>
    </row>
    <row r="83" spans="1:6" ht="12.75">
      <c r="A83" s="84"/>
      <c r="B83" s="126"/>
      <c r="C83" s="23"/>
      <c r="D83" s="89"/>
      <c r="E83" s="244"/>
      <c r="F83" s="26"/>
    </row>
    <row r="84" spans="1:6" ht="27.75" customHeight="1">
      <c r="A84" s="84" t="s">
        <v>162</v>
      </c>
      <c r="B84" s="126" t="s">
        <v>417</v>
      </c>
      <c r="C84" s="23"/>
      <c r="D84" s="89"/>
      <c r="E84" s="244"/>
      <c r="F84" s="26"/>
    </row>
    <row r="85" spans="1:6" ht="12.75">
      <c r="A85" s="84"/>
      <c r="B85" s="126" t="s">
        <v>418</v>
      </c>
      <c r="C85" s="23">
        <v>3</v>
      </c>
      <c r="D85" s="89" t="s">
        <v>367</v>
      </c>
      <c r="E85" s="244"/>
      <c r="F85" s="26">
        <f aca="true" t="shared" si="0" ref="F85:F92">C85*E85</f>
        <v>0</v>
      </c>
    </row>
    <row r="86" spans="1:6" ht="12.75">
      <c r="A86" s="84"/>
      <c r="B86" s="126" t="s">
        <v>419</v>
      </c>
      <c r="C86" s="23">
        <v>1</v>
      </c>
      <c r="D86" s="89" t="s">
        <v>367</v>
      </c>
      <c r="E86" s="244"/>
      <c r="F86" s="26">
        <f t="shared" si="0"/>
        <v>0</v>
      </c>
    </row>
    <row r="87" spans="1:6" ht="12.75">
      <c r="A87" s="84"/>
      <c r="B87" s="126" t="s">
        <v>420</v>
      </c>
      <c r="C87" s="23">
        <v>1</v>
      </c>
      <c r="D87" s="89" t="s">
        <v>367</v>
      </c>
      <c r="E87" s="244"/>
      <c r="F87" s="26">
        <f t="shared" si="0"/>
        <v>0</v>
      </c>
    </row>
    <row r="88" spans="1:6" ht="12.75">
      <c r="A88" s="84"/>
      <c r="B88" s="126" t="s">
        <v>421</v>
      </c>
      <c r="C88" s="23">
        <v>1</v>
      </c>
      <c r="D88" s="89" t="s">
        <v>367</v>
      </c>
      <c r="E88" s="244"/>
      <c r="F88" s="26">
        <f t="shared" si="0"/>
        <v>0</v>
      </c>
    </row>
    <row r="89" spans="1:6" ht="12.75">
      <c r="A89" s="84"/>
      <c r="B89" s="126" t="s">
        <v>422</v>
      </c>
      <c r="C89" s="23">
        <v>1</v>
      </c>
      <c r="D89" s="89" t="s">
        <v>367</v>
      </c>
      <c r="E89" s="244"/>
      <c r="F89" s="26">
        <f t="shared" si="0"/>
        <v>0</v>
      </c>
    </row>
    <row r="90" spans="1:6" ht="12.75">
      <c r="A90" s="84"/>
      <c r="B90" s="126" t="s">
        <v>423</v>
      </c>
      <c r="C90" s="23">
        <v>4</v>
      </c>
      <c r="D90" s="89" t="s">
        <v>367</v>
      </c>
      <c r="E90" s="244"/>
      <c r="F90" s="26">
        <f t="shared" si="0"/>
        <v>0</v>
      </c>
    </row>
    <row r="91" spans="1:6" ht="12.75">
      <c r="A91" s="84"/>
      <c r="B91" s="126" t="s">
        <v>424</v>
      </c>
      <c r="C91" s="23">
        <v>1</v>
      </c>
      <c r="D91" s="89" t="s">
        <v>367</v>
      </c>
      <c r="E91" s="244"/>
      <c r="F91" s="26">
        <f t="shared" si="0"/>
        <v>0</v>
      </c>
    </row>
    <row r="92" spans="1:6" ht="12.75">
      <c r="A92" s="84"/>
      <c r="B92" s="126" t="s">
        <v>425</v>
      </c>
      <c r="C92" s="23">
        <v>1</v>
      </c>
      <c r="D92" s="89" t="s">
        <v>367</v>
      </c>
      <c r="E92" s="244"/>
      <c r="F92" s="26">
        <f t="shared" si="0"/>
        <v>0</v>
      </c>
    </row>
    <row r="93" spans="1:6" ht="12.75">
      <c r="A93" s="84"/>
      <c r="B93" s="126"/>
      <c r="C93" s="23"/>
      <c r="D93" s="89"/>
      <c r="E93" s="244"/>
      <c r="F93" s="26"/>
    </row>
    <row r="94" spans="1:6" ht="28.5" customHeight="1">
      <c r="A94" s="84" t="s">
        <v>163</v>
      </c>
      <c r="B94" s="126" t="s">
        <v>426</v>
      </c>
      <c r="C94" s="23">
        <f>15+11.1+10.6</f>
        <v>36.7</v>
      </c>
      <c r="D94" s="89" t="s">
        <v>368</v>
      </c>
      <c r="E94" s="244"/>
      <c r="F94" s="26">
        <f>C94*E94</f>
        <v>0</v>
      </c>
    </row>
    <row r="95" spans="1:6" ht="12.75">
      <c r="A95" s="134"/>
      <c r="B95" s="135"/>
      <c r="C95" s="25"/>
      <c r="D95" s="92"/>
      <c r="E95" s="245"/>
      <c r="F95" s="93"/>
    </row>
    <row r="96" spans="1:6" ht="12.75">
      <c r="A96" s="94"/>
      <c r="B96" s="95" t="s">
        <v>427</v>
      </c>
      <c r="C96" s="96"/>
      <c r="D96" s="97"/>
      <c r="E96" s="246"/>
      <c r="F96" s="98">
        <f>SUM(F78:F94)</f>
        <v>0</v>
      </c>
    </row>
    <row r="97" spans="1:6" ht="12.75">
      <c r="A97" s="136"/>
      <c r="B97" s="137"/>
      <c r="C97" s="138"/>
      <c r="D97" s="139"/>
      <c r="E97" s="251"/>
      <c r="F97" s="140"/>
    </row>
    <row r="98" spans="1:6" ht="12.75">
      <c r="A98" s="141"/>
      <c r="B98" s="142"/>
      <c r="C98" s="143"/>
      <c r="D98" s="144"/>
      <c r="E98" s="252"/>
      <c r="F98" s="145"/>
    </row>
    <row r="99" spans="1:6" ht="12.75">
      <c r="A99" s="109" t="s">
        <v>136</v>
      </c>
      <c r="B99" s="146" t="s">
        <v>389</v>
      </c>
      <c r="C99" s="147"/>
      <c r="D99" s="148"/>
      <c r="E99" s="253"/>
      <c r="F99" s="150"/>
    </row>
    <row r="100" spans="1:6" ht="12.75">
      <c r="A100" s="84"/>
      <c r="B100" s="126"/>
      <c r="C100" s="23"/>
      <c r="D100" s="89"/>
      <c r="E100" s="254"/>
      <c r="F100" s="126"/>
    </row>
    <row r="101" spans="1:6" ht="25.5">
      <c r="A101" s="84" t="s">
        <v>164</v>
      </c>
      <c r="B101" s="126" t="s">
        <v>428</v>
      </c>
      <c r="C101" s="23">
        <f>60.2*0.15+4.82*0.1</f>
        <v>9.51</v>
      </c>
      <c r="D101" s="89" t="s">
        <v>370</v>
      </c>
      <c r="E101" s="244"/>
      <c r="F101" s="26">
        <f>C101*E101</f>
        <v>0</v>
      </c>
    </row>
    <row r="102" spans="1:6" ht="12.75">
      <c r="A102" s="84"/>
      <c r="B102" s="126"/>
      <c r="C102" s="23"/>
      <c r="D102" s="89"/>
      <c r="E102" s="244"/>
      <c r="F102" s="126"/>
    </row>
    <row r="103" spans="1:6" ht="91.5" customHeight="1">
      <c r="A103" s="84" t="s">
        <v>165</v>
      </c>
      <c r="B103" s="126" t="s">
        <v>99</v>
      </c>
      <c r="C103" s="23">
        <f>51.2*0.3+(8*2*0.3)+7.4*3*0.3+5.8*4*0.3+(10.8+5.37+4.87+4.8)*0.16</f>
        <v>37.91</v>
      </c>
      <c r="D103" s="89" t="s">
        <v>370</v>
      </c>
      <c r="E103" s="244"/>
      <c r="F103" s="26">
        <f>C103*E103</f>
        <v>0</v>
      </c>
    </row>
    <row r="104" spans="1:6" ht="12.75">
      <c r="A104" s="84"/>
      <c r="B104" s="126"/>
      <c r="C104" s="23"/>
      <c r="D104" s="89"/>
      <c r="E104" s="244"/>
      <c r="F104" s="126"/>
    </row>
    <row r="105" spans="1:6" ht="28.5" customHeight="1">
      <c r="A105" s="84" t="s">
        <v>166</v>
      </c>
      <c r="B105" s="126" t="s">
        <v>429</v>
      </c>
      <c r="C105" s="23">
        <f>0.25*0.25*2.5*6</f>
        <v>0.94</v>
      </c>
      <c r="D105" s="89" t="s">
        <v>370</v>
      </c>
      <c r="E105" s="244"/>
      <c r="F105" s="26">
        <f>C105*E105</f>
        <v>0</v>
      </c>
    </row>
    <row r="106" spans="1:6" ht="12.75">
      <c r="A106" s="84"/>
      <c r="B106" s="126"/>
      <c r="C106" s="23"/>
      <c r="D106" s="89"/>
      <c r="E106" s="244"/>
      <c r="F106" s="126"/>
    </row>
    <row r="107" spans="1:6" ht="63.75">
      <c r="A107" s="84" t="s">
        <v>167</v>
      </c>
      <c r="B107" s="126" t="s">
        <v>430</v>
      </c>
      <c r="C107" s="23">
        <f>4.28+0.1*0.1*15.8</f>
        <v>4.44</v>
      </c>
      <c r="D107" s="89" t="s">
        <v>370</v>
      </c>
      <c r="E107" s="244"/>
      <c r="F107" s="26">
        <f>C107*E107</f>
        <v>0</v>
      </c>
    </row>
    <row r="108" spans="1:6" ht="12.75">
      <c r="A108" s="84"/>
      <c r="B108" s="126"/>
      <c r="C108" s="23"/>
      <c r="D108" s="89"/>
      <c r="E108" s="244"/>
      <c r="F108" s="126"/>
    </row>
    <row r="109" spans="1:6" ht="38.25">
      <c r="A109" s="84" t="s">
        <v>168</v>
      </c>
      <c r="B109" s="126" t="s">
        <v>100</v>
      </c>
      <c r="C109" s="23">
        <f>1.13*1.2</f>
        <v>1.36</v>
      </c>
      <c r="D109" s="89" t="s">
        <v>370</v>
      </c>
      <c r="E109" s="244"/>
      <c r="F109" s="26">
        <f>C109*E109</f>
        <v>0</v>
      </c>
    </row>
    <row r="110" spans="1:6" ht="12.75">
      <c r="A110" s="84"/>
      <c r="B110" s="126"/>
      <c r="C110" s="23"/>
      <c r="D110" s="89"/>
      <c r="E110" s="244"/>
      <c r="F110" s="126"/>
    </row>
    <row r="111" spans="1:6" ht="38.25">
      <c r="A111" s="84" t="s">
        <v>169</v>
      </c>
      <c r="B111" s="126" t="s">
        <v>431</v>
      </c>
      <c r="C111" s="23">
        <v>1</v>
      </c>
      <c r="D111" s="89" t="s">
        <v>367</v>
      </c>
      <c r="E111" s="244"/>
      <c r="F111" s="26">
        <f>C111*E111</f>
        <v>0</v>
      </c>
    </row>
    <row r="112" spans="1:6" ht="12.75">
      <c r="A112" s="84"/>
      <c r="B112" s="126"/>
      <c r="C112" s="23"/>
      <c r="D112" s="89"/>
      <c r="E112" s="244"/>
      <c r="F112" s="26"/>
    </row>
    <row r="113" spans="1:6" ht="38.25">
      <c r="A113" s="84" t="s">
        <v>170</v>
      </c>
      <c r="B113" s="126" t="s">
        <v>124</v>
      </c>
      <c r="C113" s="23">
        <v>1</v>
      </c>
      <c r="D113" s="89" t="s">
        <v>367</v>
      </c>
      <c r="E113" s="244"/>
      <c r="F113" s="26">
        <f>C113*E113</f>
        <v>0</v>
      </c>
    </row>
    <row r="114" spans="1:6" ht="12.75">
      <c r="A114" s="84"/>
      <c r="B114" s="126"/>
      <c r="C114" s="23"/>
      <c r="D114" s="89"/>
      <c r="E114" s="244"/>
      <c r="F114" s="26"/>
    </row>
    <row r="115" spans="1:6" ht="12.75">
      <c r="A115" s="84" t="s">
        <v>171</v>
      </c>
      <c r="B115" s="126" t="s">
        <v>432</v>
      </c>
      <c r="C115" s="23">
        <f>(C103+C105+C107)*35</f>
        <v>1515.15</v>
      </c>
      <c r="D115" s="89" t="s">
        <v>433</v>
      </c>
      <c r="E115" s="244"/>
      <c r="F115" s="26">
        <f>C115*E115</f>
        <v>0</v>
      </c>
    </row>
    <row r="116" spans="1:6" ht="12.75">
      <c r="A116" s="84"/>
      <c r="B116" s="126"/>
      <c r="C116" s="23"/>
      <c r="D116" s="89"/>
      <c r="E116" s="244"/>
      <c r="F116" s="126"/>
    </row>
    <row r="117" spans="1:6" ht="12.75">
      <c r="A117" s="84" t="s">
        <v>172</v>
      </c>
      <c r="B117" s="126" t="s">
        <v>434</v>
      </c>
      <c r="C117" s="23">
        <f>(C103+C105+C107)*25</f>
        <v>1082.25</v>
      </c>
      <c r="D117" s="89" t="s">
        <v>433</v>
      </c>
      <c r="E117" s="244"/>
      <c r="F117" s="26">
        <f>C117*E117</f>
        <v>0</v>
      </c>
    </row>
    <row r="118" spans="1:6" ht="12.75">
      <c r="A118" s="84"/>
      <c r="B118" s="126"/>
      <c r="C118" s="23"/>
      <c r="D118" s="89"/>
      <c r="E118" s="244"/>
      <c r="F118" s="126"/>
    </row>
    <row r="119" spans="1:6" ht="12.75">
      <c r="A119" s="84" t="s">
        <v>173</v>
      </c>
      <c r="B119" s="126" t="s">
        <v>435</v>
      </c>
      <c r="C119" s="23">
        <f>(C103+C105+C107)*70</f>
        <v>3030.3</v>
      </c>
      <c r="D119" s="89" t="s">
        <v>433</v>
      </c>
      <c r="E119" s="244"/>
      <c r="F119" s="26">
        <f>C119*E119</f>
        <v>0</v>
      </c>
    </row>
    <row r="120" spans="1:6" ht="12.75">
      <c r="A120" s="84"/>
      <c r="B120" s="126"/>
      <c r="C120" s="23"/>
      <c r="D120" s="89"/>
      <c r="E120" s="244"/>
      <c r="F120" s="126"/>
    </row>
    <row r="121" spans="1:6" ht="38.25">
      <c r="A121" s="84" t="s">
        <v>174</v>
      </c>
      <c r="B121" s="126" t="s">
        <v>436</v>
      </c>
      <c r="C121" s="23">
        <f>7*0.25+1.2*3.2*0.25</f>
        <v>2.71</v>
      </c>
      <c r="D121" s="89" t="s">
        <v>370</v>
      </c>
      <c r="E121" s="244"/>
      <c r="F121" s="26">
        <f>C121*E121</f>
        <v>0</v>
      </c>
    </row>
    <row r="122" spans="1:6" ht="12.75">
      <c r="A122" s="151"/>
      <c r="B122" s="135"/>
      <c r="C122" s="25"/>
      <c r="D122" s="92"/>
      <c r="E122" s="255"/>
      <c r="F122" s="135"/>
    </row>
    <row r="123" spans="1:6" ht="12.75">
      <c r="A123" s="94"/>
      <c r="B123" s="95" t="s">
        <v>437</v>
      </c>
      <c r="C123" s="152"/>
      <c r="D123" s="97"/>
      <c r="E123" s="246"/>
      <c r="F123" s="98">
        <f>SUM(F101:F121)</f>
        <v>0</v>
      </c>
    </row>
    <row r="124" spans="1:6" ht="12.75">
      <c r="A124" s="136"/>
      <c r="B124" s="137"/>
      <c r="C124" s="138"/>
      <c r="D124" s="139"/>
      <c r="E124" s="251"/>
      <c r="F124" s="140"/>
    </row>
    <row r="125" spans="1:6" ht="12.75">
      <c r="A125" s="141"/>
      <c r="B125" s="153"/>
      <c r="C125" s="143"/>
      <c r="D125" s="144"/>
      <c r="E125" s="252"/>
      <c r="F125" s="145"/>
    </row>
    <row r="126" spans="1:6" ht="12.75">
      <c r="A126" s="109" t="s">
        <v>137</v>
      </c>
      <c r="B126" s="154" t="s">
        <v>390</v>
      </c>
      <c r="C126" s="147"/>
      <c r="D126" s="148"/>
      <c r="E126" s="253"/>
      <c r="F126" s="150"/>
    </row>
    <row r="127" spans="1:6" ht="12.75">
      <c r="A127" s="155"/>
      <c r="B127" s="137"/>
      <c r="C127" s="156"/>
      <c r="D127" s="139"/>
      <c r="E127" s="256"/>
      <c r="F127" s="157"/>
    </row>
    <row r="128" spans="1:6" ht="25.5">
      <c r="A128" s="84" t="s">
        <v>175</v>
      </c>
      <c r="B128" s="126" t="s">
        <v>438</v>
      </c>
      <c r="C128" s="23">
        <f>27.4+7.6+2.8*2+3.3*2+12*3</f>
        <v>83.2</v>
      </c>
      <c r="D128" s="89" t="s">
        <v>368</v>
      </c>
      <c r="E128" s="244"/>
      <c r="F128" s="26">
        <f>C128*E128</f>
        <v>0</v>
      </c>
    </row>
    <row r="129" spans="1:6" ht="12.75">
      <c r="A129" s="84"/>
      <c r="B129" s="126"/>
      <c r="C129" s="23"/>
      <c r="D129" s="89"/>
      <c r="E129" s="244"/>
      <c r="F129" s="84"/>
    </row>
    <row r="130" spans="1:6" ht="41.25" customHeight="1">
      <c r="A130" s="84" t="s">
        <v>176</v>
      </c>
      <c r="B130" s="126" t="s">
        <v>439</v>
      </c>
      <c r="C130" s="23">
        <f>(19.4-0.5)*2.5-1.2*3-2.16*1.5-2.16*0.92</f>
        <v>38.42</v>
      </c>
      <c r="D130" s="89" t="s">
        <v>371</v>
      </c>
      <c r="E130" s="244"/>
      <c r="F130" s="26">
        <f>C130*E130</f>
        <v>0</v>
      </c>
    </row>
    <row r="131" spans="1:6" ht="12.75">
      <c r="A131" s="84"/>
      <c r="B131" s="126"/>
      <c r="C131" s="23"/>
      <c r="D131" s="89"/>
      <c r="E131" s="244"/>
      <c r="F131" s="84"/>
    </row>
    <row r="132" spans="1:6" ht="25.5">
      <c r="A132" s="84" t="s">
        <v>177</v>
      </c>
      <c r="B132" s="126" t="s">
        <v>440</v>
      </c>
      <c r="C132" s="23">
        <f>3.4*9+0.1*2*15.8+9*0.2</f>
        <v>35.56</v>
      </c>
      <c r="D132" s="89" t="s">
        <v>371</v>
      </c>
      <c r="E132" s="244"/>
      <c r="F132" s="26">
        <f>C132*E132</f>
        <v>0</v>
      </c>
    </row>
    <row r="133" spans="1:6" ht="12.75">
      <c r="A133" s="84"/>
      <c r="B133" s="126"/>
      <c r="C133" s="23"/>
      <c r="D133" s="89"/>
      <c r="E133" s="244"/>
      <c r="F133" s="84"/>
    </row>
    <row r="134" spans="1:6" ht="12.75">
      <c r="A134" s="84" t="s">
        <v>178</v>
      </c>
      <c r="B134" s="126" t="s">
        <v>441</v>
      </c>
      <c r="C134" s="23">
        <f>17+0.27+0.48-0.36-0.25-0.16-0.16</f>
        <v>16.82</v>
      </c>
      <c r="D134" s="89" t="s">
        <v>371</v>
      </c>
      <c r="E134" s="244"/>
      <c r="F134" s="26">
        <f>C134*E134</f>
        <v>0</v>
      </c>
    </row>
    <row r="135" spans="1:6" ht="12.75">
      <c r="A135" s="84"/>
      <c r="B135" s="126"/>
      <c r="C135" s="23"/>
      <c r="D135" s="89"/>
      <c r="E135" s="244"/>
      <c r="F135" s="84"/>
    </row>
    <row r="136" spans="1:6" ht="38.25">
      <c r="A136" s="84" t="s">
        <v>179</v>
      </c>
      <c r="B136" s="126" t="s">
        <v>442</v>
      </c>
      <c r="C136" s="23">
        <f>21.8*2.5-3*1.2-2.16*1.5-2.16*0.92+21</f>
        <v>66.67</v>
      </c>
      <c r="D136" s="89" t="s">
        <v>371</v>
      </c>
      <c r="E136" s="244"/>
      <c r="F136" s="26">
        <f>C136*E136</f>
        <v>0</v>
      </c>
    </row>
    <row r="137" spans="1:6" ht="12.75">
      <c r="A137" s="84"/>
      <c r="B137" s="126"/>
      <c r="C137" s="23"/>
      <c r="D137" s="89"/>
      <c r="E137" s="244"/>
      <c r="F137" s="84"/>
    </row>
    <row r="138" spans="1:6" ht="25.5">
      <c r="A138" s="84" t="s">
        <v>180</v>
      </c>
      <c r="B138" s="114" t="s">
        <v>443</v>
      </c>
      <c r="C138" s="23"/>
      <c r="D138" s="89"/>
      <c r="E138" s="244"/>
      <c r="F138" s="84"/>
    </row>
    <row r="139" spans="1:6" ht="12.75">
      <c r="A139" s="158"/>
      <c r="B139" s="114" t="s">
        <v>444</v>
      </c>
      <c r="C139" s="23">
        <v>1</v>
      </c>
      <c r="D139" s="89" t="s">
        <v>367</v>
      </c>
      <c r="E139" s="244"/>
      <c r="F139" s="26">
        <f>C139*E139</f>
        <v>0</v>
      </c>
    </row>
    <row r="140" spans="1:6" ht="12.75">
      <c r="A140" s="158"/>
      <c r="B140" s="126" t="s">
        <v>445</v>
      </c>
      <c r="C140" s="23">
        <v>2</v>
      </c>
      <c r="D140" s="89" t="s">
        <v>367</v>
      </c>
      <c r="E140" s="244"/>
      <c r="F140" s="26">
        <f>C140*E140</f>
        <v>0</v>
      </c>
    </row>
    <row r="141" spans="1:6" ht="12.75">
      <c r="A141" s="158"/>
      <c r="B141" s="159"/>
      <c r="C141" s="160"/>
      <c r="D141" s="160"/>
      <c r="E141" s="244"/>
      <c r="F141" s="84"/>
    </row>
    <row r="142" spans="1:6" ht="25.5">
      <c r="A142" s="158" t="s">
        <v>181</v>
      </c>
      <c r="B142" s="114" t="s">
        <v>446</v>
      </c>
      <c r="C142" s="23"/>
      <c r="D142" s="89"/>
      <c r="E142" s="244"/>
      <c r="F142" s="84"/>
    </row>
    <row r="143" spans="1:6" ht="12.75">
      <c r="A143" s="158"/>
      <c r="B143" s="114" t="s">
        <v>444</v>
      </c>
      <c r="C143" s="23">
        <v>1</v>
      </c>
      <c r="D143" s="89" t="s">
        <v>367</v>
      </c>
      <c r="E143" s="244"/>
      <c r="F143" s="26">
        <f>C143*E143</f>
        <v>0</v>
      </c>
    </row>
    <row r="144" spans="1:6" ht="12.75">
      <c r="A144" s="158"/>
      <c r="B144" s="126" t="s">
        <v>424</v>
      </c>
      <c r="C144" s="23">
        <v>2</v>
      </c>
      <c r="D144" s="89" t="s">
        <v>367</v>
      </c>
      <c r="E144" s="244"/>
      <c r="F144" s="26">
        <f>C144*E144</f>
        <v>0</v>
      </c>
    </row>
    <row r="145" spans="1:6" ht="12.75">
      <c r="A145" s="158"/>
      <c r="B145" s="126" t="s">
        <v>445</v>
      </c>
      <c r="C145" s="23">
        <v>3</v>
      </c>
      <c r="D145" s="89" t="s">
        <v>367</v>
      </c>
      <c r="E145" s="244"/>
      <c r="F145" s="26">
        <f>C145*E145</f>
        <v>0</v>
      </c>
    </row>
    <row r="146" spans="1:6" ht="12.75">
      <c r="A146" s="158"/>
      <c r="B146" s="126" t="s">
        <v>374</v>
      </c>
      <c r="C146" s="23">
        <v>1</v>
      </c>
      <c r="D146" s="89" t="s">
        <v>367</v>
      </c>
      <c r="E146" s="244"/>
      <c r="F146" s="26">
        <f>C146*E146</f>
        <v>0</v>
      </c>
    </row>
    <row r="147" spans="1:6" ht="12.75">
      <c r="A147" s="151"/>
      <c r="B147" s="135"/>
      <c r="C147" s="25"/>
      <c r="D147" s="92"/>
      <c r="E147" s="257"/>
      <c r="F147" s="151"/>
    </row>
    <row r="148" spans="1:6" ht="12.75">
      <c r="A148" s="94"/>
      <c r="B148" s="95" t="s">
        <v>447</v>
      </c>
      <c r="C148" s="152"/>
      <c r="D148" s="97"/>
      <c r="E148" s="246"/>
      <c r="F148" s="98">
        <f>SUM(F128:F146)</f>
        <v>0</v>
      </c>
    </row>
    <row r="149" spans="1:6" ht="12.75">
      <c r="A149" s="155"/>
      <c r="B149" s="137"/>
      <c r="C149" s="138"/>
      <c r="D149" s="139"/>
      <c r="E149" s="251"/>
      <c r="F149" s="140"/>
    </row>
    <row r="150" spans="1:6" ht="12.75">
      <c r="A150" s="133"/>
      <c r="B150" s="153"/>
      <c r="C150" s="161"/>
      <c r="D150" s="162"/>
      <c r="E150" s="252"/>
      <c r="F150" s="145"/>
    </row>
    <row r="151" spans="1:6" ht="14.25" customHeight="1">
      <c r="A151" s="109" t="s">
        <v>138</v>
      </c>
      <c r="B151" s="154" t="s">
        <v>391</v>
      </c>
      <c r="C151" s="163"/>
      <c r="D151" s="164"/>
      <c r="E151" s="253"/>
      <c r="F151" s="150"/>
    </row>
    <row r="152" spans="1:6" ht="12.75">
      <c r="A152" s="84"/>
      <c r="B152" s="126"/>
      <c r="C152" s="23"/>
      <c r="D152" s="89"/>
      <c r="E152" s="254"/>
      <c r="F152" s="126"/>
    </row>
    <row r="153" spans="1:6" ht="51">
      <c r="A153" s="165" t="s">
        <v>182</v>
      </c>
      <c r="B153" s="126" t="s">
        <v>448</v>
      </c>
      <c r="C153" s="23">
        <v>3</v>
      </c>
      <c r="D153" s="89" t="s">
        <v>368</v>
      </c>
      <c r="E153" s="244"/>
      <c r="F153" s="26">
        <f>C153*E153</f>
        <v>0</v>
      </c>
    </row>
    <row r="154" spans="1:6" ht="12.75">
      <c r="A154" s="165"/>
      <c r="B154" s="126"/>
      <c r="C154" s="23"/>
      <c r="D154" s="89"/>
      <c r="E154" s="244"/>
      <c r="F154" s="126"/>
    </row>
    <row r="155" spans="1:6" ht="25.5">
      <c r="A155" s="165" t="s">
        <v>183</v>
      </c>
      <c r="B155" s="126" t="s">
        <v>449</v>
      </c>
      <c r="C155" s="23">
        <v>1</v>
      </c>
      <c r="D155" s="89" t="s">
        <v>367</v>
      </c>
      <c r="E155" s="244"/>
      <c r="F155" s="26">
        <f>C155*E155</f>
        <v>0</v>
      </c>
    </row>
    <row r="156" spans="1:6" ht="12.75">
      <c r="A156" s="165"/>
      <c r="B156" s="126"/>
      <c r="C156" s="23"/>
      <c r="D156" s="89"/>
      <c r="E156" s="244"/>
      <c r="F156" s="126"/>
    </row>
    <row r="157" spans="1:6" ht="38.25">
      <c r="A157" s="165" t="s">
        <v>184</v>
      </c>
      <c r="B157" s="126" t="s">
        <v>450</v>
      </c>
      <c r="C157" s="23">
        <v>1</v>
      </c>
      <c r="D157" s="89" t="s">
        <v>367</v>
      </c>
      <c r="E157" s="244"/>
      <c r="F157" s="26">
        <f>C157*E157</f>
        <v>0</v>
      </c>
    </row>
    <row r="158" spans="1:6" ht="12.75">
      <c r="A158" s="165"/>
      <c r="B158" s="126"/>
      <c r="C158" s="23"/>
      <c r="D158" s="89"/>
      <c r="E158" s="244"/>
      <c r="F158" s="126"/>
    </row>
    <row r="159" spans="1:6" ht="38.25">
      <c r="A159" s="165" t="s">
        <v>185</v>
      </c>
      <c r="B159" s="126" t="s">
        <v>451</v>
      </c>
      <c r="C159" s="23">
        <v>1</v>
      </c>
      <c r="D159" s="89" t="s">
        <v>367</v>
      </c>
      <c r="E159" s="244"/>
      <c r="F159" s="26">
        <f>C159*E159</f>
        <v>0</v>
      </c>
    </row>
    <row r="160" spans="1:6" ht="12.75">
      <c r="A160" s="165"/>
      <c r="B160" s="126"/>
      <c r="C160" s="23"/>
      <c r="D160" s="89"/>
      <c r="E160" s="244"/>
      <c r="F160" s="126"/>
    </row>
    <row r="161" spans="1:6" ht="40.5" customHeight="1">
      <c r="A161" s="165" t="s">
        <v>186</v>
      </c>
      <c r="B161" s="126" t="s">
        <v>452</v>
      </c>
      <c r="C161" s="23">
        <v>3</v>
      </c>
      <c r="D161" s="89" t="s">
        <v>367</v>
      </c>
      <c r="E161" s="244"/>
      <c r="F161" s="26">
        <f>C161*E161</f>
        <v>0</v>
      </c>
    </row>
    <row r="162" spans="1:6" ht="12.75">
      <c r="A162" s="165"/>
      <c r="B162" s="126"/>
      <c r="C162" s="23"/>
      <c r="D162" s="89"/>
      <c r="E162" s="244"/>
      <c r="F162" s="126"/>
    </row>
    <row r="163" spans="1:6" ht="38.25">
      <c r="A163" s="165" t="s">
        <v>187</v>
      </c>
      <c r="B163" s="126" t="s">
        <v>453</v>
      </c>
      <c r="C163" s="23">
        <f>C134</f>
        <v>16.82</v>
      </c>
      <c r="D163" s="89" t="s">
        <v>371</v>
      </c>
      <c r="E163" s="244"/>
      <c r="F163" s="26">
        <f>C163*E163</f>
        <v>0</v>
      </c>
    </row>
    <row r="164" spans="1:6" ht="12.75">
      <c r="A164" s="165"/>
      <c r="B164" s="126"/>
      <c r="C164" s="23"/>
      <c r="D164" s="89"/>
      <c r="E164" s="244"/>
      <c r="F164" s="126"/>
    </row>
    <row r="165" spans="1:6" ht="25.5">
      <c r="A165" s="165" t="s">
        <v>188</v>
      </c>
      <c r="B165" s="126" t="s">
        <v>454</v>
      </c>
      <c r="C165" s="23">
        <f>2.4+14.5</f>
        <v>16.9</v>
      </c>
      <c r="D165" s="89" t="s">
        <v>368</v>
      </c>
      <c r="E165" s="244"/>
      <c r="F165" s="26">
        <f>C165*E165</f>
        <v>0</v>
      </c>
    </row>
    <row r="166" spans="1:6" ht="12.75">
      <c r="A166" s="165"/>
      <c r="B166" s="126"/>
      <c r="C166" s="23"/>
      <c r="D166" s="89"/>
      <c r="E166" s="244"/>
      <c r="F166" s="126"/>
    </row>
    <row r="167" spans="1:6" ht="51">
      <c r="A167" s="165" t="s">
        <v>189</v>
      </c>
      <c r="B167" s="126" t="s">
        <v>455</v>
      </c>
      <c r="C167" s="23">
        <v>28</v>
      </c>
      <c r="D167" s="89" t="s">
        <v>368</v>
      </c>
      <c r="E167" s="244"/>
      <c r="F167" s="26">
        <f>C167*E167</f>
        <v>0</v>
      </c>
    </row>
    <row r="168" spans="1:6" ht="12.75">
      <c r="A168" s="165"/>
      <c r="B168" s="126"/>
      <c r="C168" s="23"/>
      <c r="D168" s="89"/>
      <c r="E168" s="244"/>
      <c r="F168" s="126"/>
    </row>
    <row r="169" spans="1:6" ht="38.25">
      <c r="A169" s="165" t="s">
        <v>190</v>
      </c>
      <c r="B169" s="126" t="s">
        <v>710</v>
      </c>
      <c r="C169" s="23">
        <v>8</v>
      </c>
      <c r="D169" s="89" t="s">
        <v>368</v>
      </c>
      <c r="E169" s="244"/>
      <c r="F169" s="26">
        <f>C169*E169</f>
        <v>0</v>
      </c>
    </row>
    <row r="170" spans="1:6" ht="12.75">
      <c r="A170" s="165"/>
      <c r="B170" s="126"/>
      <c r="C170" s="23"/>
      <c r="D170" s="89"/>
      <c r="E170" s="244"/>
      <c r="F170" s="126"/>
    </row>
    <row r="171" spans="1:6" ht="51">
      <c r="A171" s="165" t="s">
        <v>191</v>
      </c>
      <c r="B171" s="119" t="s">
        <v>456</v>
      </c>
      <c r="C171" s="23">
        <v>1</v>
      </c>
      <c r="D171" s="89" t="s">
        <v>367</v>
      </c>
      <c r="E171" s="244"/>
      <c r="F171" s="26">
        <f>C171*E171</f>
        <v>0</v>
      </c>
    </row>
    <row r="172" spans="1:6" ht="12.75">
      <c r="A172" s="166"/>
      <c r="B172" s="135"/>
      <c r="C172" s="25"/>
      <c r="D172" s="92"/>
      <c r="E172" s="255"/>
      <c r="F172" s="135"/>
    </row>
    <row r="173" spans="1:6" ht="12.75">
      <c r="A173" s="94"/>
      <c r="B173" s="95" t="s">
        <v>457</v>
      </c>
      <c r="C173" s="152"/>
      <c r="D173" s="97"/>
      <c r="E173" s="246"/>
      <c r="F173" s="98">
        <f>SUM(F153:F171)</f>
        <v>0</v>
      </c>
    </row>
    <row r="174" spans="1:6" ht="12.75">
      <c r="A174" s="136"/>
      <c r="B174" s="137"/>
      <c r="C174" s="156"/>
      <c r="D174" s="139"/>
      <c r="E174" s="258"/>
      <c r="F174" s="157"/>
    </row>
    <row r="175" spans="1:6" ht="12.75">
      <c r="A175" s="167"/>
      <c r="B175" s="70"/>
      <c r="C175" s="71"/>
      <c r="D175" s="168"/>
      <c r="E175" s="259"/>
      <c r="F175" s="70"/>
    </row>
    <row r="176" spans="1:6" ht="12.75">
      <c r="A176" s="74" t="s">
        <v>139</v>
      </c>
      <c r="B176" s="146" t="s">
        <v>392</v>
      </c>
      <c r="C176" s="191"/>
      <c r="D176" s="228"/>
      <c r="E176" s="260"/>
      <c r="F176" s="169"/>
    </row>
    <row r="177" spans="1:6" ht="12.75">
      <c r="A177" s="79"/>
      <c r="B177" s="80"/>
      <c r="C177" s="82"/>
      <c r="D177" s="81"/>
      <c r="E177" s="261"/>
      <c r="F177" s="80"/>
    </row>
    <row r="178" spans="1:6" ht="51">
      <c r="A178" s="170" t="s">
        <v>192</v>
      </c>
      <c r="B178" s="171" t="s">
        <v>458</v>
      </c>
      <c r="C178" s="81">
        <v>1</v>
      </c>
      <c r="D178" s="82" t="s">
        <v>367</v>
      </c>
      <c r="E178" s="262"/>
      <c r="F178" s="172">
        <f aca="true" t="shared" si="1" ref="F178:F186">C178*E178</f>
        <v>0</v>
      </c>
    </row>
    <row r="179" spans="1:6" ht="12.75">
      <c r="A179" s="84"/>
      <c r="B179" s="173"/>
      <c r="C179" s="23"/>
      <c r="D179" s="89"/>
      <c r="E179" s="262"/>
      <c r="F179" s="172"/>
    </row>
    <row r="180" spans="1:6" ht="25.5">
      <c r="A180" s="84" t="s">
        <v>193</v>
      </c>
      <c r="B180" s="173" t="s">
        <v>459</v>
      </c>
      <c r="C180" s="23">
        <v>20.5</v>
      </c>
      <c r="D180" s="89" t="s">
        <v>368</v>
      </c>
      <c r="E180" s="262"/>
      <c r="F180" s="172">
        <f t="shared" si="1"/>
        <v>0</v>
      </c>
    </row>
    <row r="181" spans="1:6" ht="12.75">
      <c r="A181" s="84"/>
      <c r="B181" s="173"/>
      <c r="C181" s="23"/>
      <c r="D181" s="89"/>
      <c r="E181" s="262"/>
      <c r="F181" s="172"/>
    </row>
    <row r="182" spans="1:6" ht="25.5">
      <c r="A182" s="170" t="s">
        <v>194</v>
      </c>
      <c r="B182" s="173" t="s">
        <v>460</v>
      </c>
      <c r="C182" s="23">
        <f>C180*0.7</f>
        <v>14.35</v>
      </c>
      <c r="D182" s="89" t="s">
        <v>370</v>
      </c>
      <c r="E182" s="262"/>
      <c r="F182" s="172">
        <f t="shared" si="1"/>
        <v>0</v>
      </c>
    </row>
    <row r="183" spans="1:6" ht="12.75">
      <c r="A183" s="84"/>
      <c r="B183" s="173"/>
      <c r="C183" s="23"/>
      <c r="D183" s="89"/>
      <c r="E183" s="262"/>
      <c r="F183" s="172"/>
    </row>
    <row r="184" spans="1:6" ht="25.5">
      <c r="A184" s="84" t="s">
        <v>195</v>
      </c>
      <c r="B184" s="173" t="s">
        <v>461</v>
      </c>
      <c r="C184" s="23">
        <v>15</v>
      </c>
      <c r="D184" s="89" t="s">
        <v>368</v>
      </c>
      <c r="E184" s="262"/>
      <c r="F184" s="172">
        <f t="shared" si="1"/>
        <v>0</v>
      </c>
    </row>
    <row r="185" spans="1:6" ht="12.75">
      <c r="A185" s="84"/>
      <c r="B185" s="173"/>
      <c r="C185" s="23"/>
      <c r="D185" s="89"/>
      <c r="E185" s="262"/>
      <c r="F185" s="172"/>
    </row>
    <row r="186" spans="1:6" ht="25.5">
      <c r="A186" s="170" t="s">
        <v>196</v>
      </c>
      <c r="B186" s="173" t="s">
        <v>114</v>
      </c>
      <c r="C186" s="23">
        <v>10</v>
      </c>
      <c r="D186" s="89" t="s">
        <v>368</v>
      </c>
      <c r="E186" s="262"/>
      <c r="F186" s="172">
        <f t="shared" si="1"/>
        <v>0</v>
      </c>
    </row>
    <row r="187" spans="1:6" ht="12.75">
      <c r="A187" s="174"/>
      <c r="B187" s="135"/>
      <c r="C187" s="175"/>
      <c r="D187" s="176"/>
      <c r="E187" s="263"/>
      <c r="F187" s="93"/>
    </row>
    <row r="188" spans="1:6" ht="12.75">
      <c r="A188" s="177"/>
      <c r="B188" s="178" t="s">
        <v>462</v>
      </c>
      <c r="C188" s="179"/>
      <c r="D188" s="180"/>
      <c r="E188" s="264"/>
      <c r="F188" s="181">
        <f>SUM(F178:F186)</f>
        <v>0</v>
      </c>
    </row>
    <row r="189" spans="1:6" ht="12.75">
      <c r="A189" s="182"/>
      <c r="B189" s="183"/>
      <c r="C189" s="184"/>
      <c r="D189" s="185"/>
      <c r="E189" s="265"/>
      <c r="F189" s="186"/>
    </row>
    <row r="190" spans="1:6" ht="12.75">
      <c r="A190" s="187"/>
      <c r="B190" s="114"/>
      <c r="C190" s="106"/>
      <c r="D190" s="188"/>
      <c r="E190" s="266"/>
      <c r="F190" s="189"/>
    </row>
    <row r="191" spans="1:6" ht="12.75">
      <c r="A191" s="74" t="s">
        <v>140</v>
      </c>
      <c r="B191" s="190" t="s">
        <v>360</v>
      </c>
      <c r="C191" s="149"/>
      <c r="D191" s="191"/>
      <c r="E191" s="249"/>
      <c r="F191" s="112"/>
    </row>
    <row r="192" spans="1:6" ht="12.75">
      <c r="A192" s="192"/>
      <c r="B192" s="193"/>
      <c r="C192" s="194"/>
      <c r="D192" s="195"/>
      <c r="E192" s="267"/>
      <c r="F192" s="196"/>
    </row>
    <row r="193" spans="1:6" ht="12.75">
      <c r="A193" s="165" t="s">
        <v>197</v>
      </c>
      <c r="B193" s="197" t="s">
        <v>463</v>
      </c>
      <c r="C193" s="120">
        <v>215</v>
      </c>
      <c r="D193" s="89" t="s">
        <v>371</v>
      </c>
      <c r="E193" s="262"/>
      <c r="F193" s="26">
        <f>C193*E193</f>
        <v>0</v>
      </c>
    </row>
    <row r="194" spans="1:6" ht="12.75">
      <c r="A194" s="165"/>
      <c r="B194" s="198"/>
      <c r="C194" s="194"/>
      <c r="D194" s="195"/>
      <c r="E194" s="268"/>
      <c r="F194" s="26"/>
    </row>
    <row r="195" spans="1:6" ht="25.5">
      <c r="A195" s="165" t="s">
        <v>198</v>
      </c>
      <c r="B195" s="126" t="s">
        <v>467</v>
      </c>
      <c r="C195" s="120">
        <v>1</v>
      </c>
      <c r="D195" s="89" t="s">
        <v>367</v>
      </c>
      <c r="E195" s="262"/>
      <c r="F195" s="26">
        <f>C195*E195</f>
        <v>0</v>
      </c>
    </row>
    <row r="196" spans="1:6" ht="12.75">
      <c r="A196" s="165"/>
      <c r="B196" s="126"/>
      <c r="C196" s="120"/>
      <c r="D196" s="89"/>
      <c r="E196" s="262"/>
      <c r="F196" s="26"/>
    </row>
    <row r="197" spans="1:6" ht="25.5">
      <c r="A197" s="165" t="s">
        <v>199</v>
      </c>
      <c r="B197" s="126" t="s">
        <v>113</v>
      </c>
      <c r="C197" s="120"/>
      <c r="D197" s="123"/>
      <c r="E197" s="269"/>
      <c r="F197" s="26"/>
    </row>
    <row r="198" spans="1:6" ht="12.75">
      <c r="A198" s="165"/>
      <c r="B198" s="199" t="s">
        <v>112</v>
      </c>
      <c r="C198" s="120">
        <v>1</v>
      </c>
      <c r="D198" s="89" t="s">
        <v>367</v>
      </c>
      <c r="E198" s="269"/>
      <c r="F198" s="26">
        <f>+C198*E198</f>
        <v>0</v>
      </c>
    </row>
    <row r="199" spans="1:6" ht="12.75">
      <c r="A199" s="165"/>
      <c r="B199" s="126"/>
      <c r="C199" s="120"/>
      <c r="D199" s="89"/>
      <c r="E199" s="262"/>
      <c r="F199" s="26"/>
    </row>
    <row r="200" spans="1:6" ht="12.75">
      <c r="A200" s="165" t="s">
        <v>200</v>
      </c>
      <c r="B200" s="200" t="s">
        <v>376</v>
      </c>
      <c r="C200" s="120">
        <v>6</v>
      </c>
      <c r="D200" s="123" t="s">
        <v>377</v>
      </c>
      <c r="E200" s="262"/>
      <c r="F200" s="26">
        <f>C200*E200</f>
        <v>0</v>
      </c>
    </row>
    <row r="201" spans="1:6" ht="12.75">
      <c r="A201" s="165"/>
      <c r="B201" s="126"/>
      <c r="C201" s="120"/>
      <c r="D201" s="89"/>
      <c r="E201" s="262"/>
      <c r="F201" s="26"/>
    </row>
    <row r="202" spans="1:6" ht="12.75">
      <c r="A202" s="165" t="s">
        <v>201</v>
      </c>
      <c r="B202" s="200" t="s">
        <v>381</v>
      </c>
      <c r="C202" s="120">
        <v>1</v>
      </c>
      <c r="D202" s="123" t="s">
        <v>367</v>
      </c>
      <c r="E202" s="269"/>
      <c r="F202" s="26">
        <f>C202*E202</f>
        <v>0</v>
      </c>
    </row>
    <row r="203" spans="1:6" ht="12.75">
      <c r="A203" s="165"/>
      <c r="B203" s="56"/>
      <c r="C203" s="120"/>
      <c r="D203" s="123"/>
      <c r="E203" s="262"/>
      <c r="F203" s="26"/>
    </row>
    <row r="204" spans="1:6" ht="38.25">
      <c r="A204" s="165" t="s">
        <v>202</v>
      </c>
      <c r="B204" s="201" t="s">
        <v>378</v>
      </c>
      <c r="C204" s="120">
        <v>5</v>
      </c>
      <c r="D204" s="123" t="s">
        <v>377</v>
      </c>
      <c r="E204" s="262"/>
      <c r="F204" s="26">
        <f>C204*E204</f>
        <v>0</v>
      </c>
    </row>
    <row r="205" spans="1:6" ht="12.75">
      <c r="A205" s="202"/>
      <c r="B205" s="135"/>
      <c r="C205" s="25"/>
      <c r="D205" s="203"/>
      <c r="E205" s="270"/>
      <c r="F205" s="204"/>
    </row>
    <row r="206" spans="1:6" ht="12.75">
      <c r="A206" s="99"/>
      <c r="B206" s="100" t="s">
        <v>379</v>
      </c>
      <c r="C206" s="101"/>
      <c r="D206" s="205"/>
      <c r="E206" s="271"/>
      <c r="F206" s="206">
        <f>SUM(F193:F204)</f>
        <v>0</v>
      </c>
    </row>
    <row r="207" spans="1:6" ht="12.75">
      <c r="A207" s="207"/>
      <c r="B207" s="208"/>
      <c r="C207" s="209"/>
      <c r="D207" s="210"/>
      <c r="E207" s="272"/>
      <c r="F207" s="211"/>
    </row>
  </sheetData>
  <sheetProtection password="DAFC" sheet="1" formatCells="0" selectLockedCells="1"/>
  <printOptions/>
  <pageMargins left="0.5902777777777778" right="0.7479166666666667" top="0.9847222222222223" bottom="0.9847222222222223" header="0.5118055555555555" footer="0.511805555555555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435"/>
  <sheetViews>
    <sheetView view="pageBreakPreview" zoomScaleSheetLayoutView="100" zoomScalePageLayoutView="0" workbookViewId="0" topLeftCell="A25">
      <selection activeCell="E45" sqref="E45"/>
    </sheetView>
  </sheetViews>
  <sheetFormatPr defaultColWidth="9.75390625" defaultRowHeight="12.75"/>
  <cols>
    <col min="1" max="1" width="6.125" style="212" customWidth="1"/>
    <col min="2" max="2" width="48.375" style="213" customWidth="1"/>
    <col min="3" max="3" width="9.25390625" style="214" customWidth="1"/>
    <col min="4" max="4" width="8.75390625" style="215" customWidth="1"/>
    <col min="5" max="5" width="10.75390625" style="364" customWidth="1"/>
    <col min="6" max="6" width="13.00390625" style="216" customWidth="1"/>
    <col min="7" max="16384" width="9.75390625" style="1" customWidth="1"/>
  </cols>
  <sheetData>
    <row r="1" spans="1:6" ht="12.75">
      <c r="A1" s="29"/>
      <c r="B1" s="30"/>
      <c r="C1" s="31"/>
      <c r="D1" s="32"/>
      <c r="E1" s="339"/>
      <c r="F1" s="33"/>
    </row>
    <row r="2" spans="1:6" ht="12.75">
      <c r="A2" s="34"/>
      <c r="B2" s="35" t="s">
        <v>98</v>
      </c>
      <c r="C2" s="9"/>
      <c r="D2" s="36"/>
      <c r="E2" s="340"/>
      <c r="F2" s="10"/>
    </row>
    <row r="3" spans="1:6" ht="12.75">
      <c r="A3" s="37" t="s">
        <v>130</v>
      </c>
      <c r="B3" s="274" t="s">
        <v>127</v>
      </c>
      <c r="C3" s="9"/>
      <c r="D3" s="36"/>
      <c r="E3" s="340"/>
      <c r="F3" s="10"/>
    </row>
    <row r="4" spans="1:6" ht="12.75">
      <c r="A4" s="39"/>
      <c r="B4" s="40"/>
      <c r="C4" s="41"/>
      <c r="D4" s="42"/>
      <c r="E4" s="341"/>
      <c r="F4" s="43"/>
    </row>
    <row r="5" spans="1:6" ht="12.75">
      <c r="A5" s="44"/>
      <c r="B5" s="45" t="s">
        <v>351</v>
      </c>
      <c r="C5" s="11"/>
      <c r="D5" s="46"/>
      <c r="E5" s="342"/>
      <c r="F5" s="47"/>
    </row>
    <row r="6" spans="1:6" ht="12.75">
      <c r="A6" s="48" t="s">
        <v>203</v>
      </c>
      <c r="B6" s="49" t="s">
        <v>468</v>
      </c>
      <c r="C6" s="5"/>
      <c r="D6" s="50"/>
      <c r="E6" s="343"/>
      <c r="F6" s="4">
        <f>F419</f>
        <v>0</v>
      </c>
    </row>
    <row r="7" spans="1:6" ht="12.75">
      <c r="A7" s="48" t="s">
        <v>204</v>
      </c>
      <c r="B7" s="49" t="s">
        <v>360</v>
      </c>
      <c r="C7" s="5"/>
      <c r="D7" s="50"/>
      <c r="E7" s="343"/>
      <c r="F7" s="4">
        <f>F434</f>
        <v>0</v>
      </c>
    </row>
    <row r="8" spans="1:6" ht="12.75">
      <c r="A8" s="51"/>
      <c r="B8" s="52"/>
      <c r="C8" s="13"/>
      <c r="D8" s="53"/>
      <c r="E8" s="344"/>
      <c r="F8" s="6"/>
    </row>
    <row r="9" spans="1:6" ht="12.75">
      <c r="A9" s="54"/>
      <c r="B9" s="7" t="s">
        <v>355</v>
      </c>
      <c r="C9" s="14">
        <v>0.2</v>
      </c>
      <c r="D9" s="55"/>
      <c r="E9" s="345"/>
      <c r="F9" s="8">
        <f>SUM(F6:F7)</f>
        <v>0</v>
      </c>
    </row>
    <row r="10" spans="1:6" ht="12.75">
      <c r="A10" s="39"/>
      <c r="B10" s="40"/>
      <c r="C10" s="41"/>
      <c r="D10" s="42"/>
      <c r="E10" s="341"/>
      <c r="F10" s="43"/>
    </row>
    <row r="11" spans="1:6" ht="12.75">
      <c r="A11" s="39"/>
      <c r="B11" s="56" t="s">
        <v>361</v>
      </c>
      <c r="C11" s="41"/>
      <c r="D11" s="42"/>
      <c r="E11" s="341"/>
      <c r="F11" s="43"/>
    </row>
    <row r="12" spans="1:6" ht="12.75">
      <c r="A12" s="39"/>
      <c r="B12" s="40"/>
      <c r="C12" s="41"/>
      <c r="D12" s="42"/>
      <c r="E12" s="341"/>
      <c r="F12" s="58"/>
    </row>
    <row r="13" spans="1:6" s="15" customFormat="1" ht="12.75">
      <c r="A13" s="59" t="s">
        <v>362</v>
      </c>
      <c r="B13" s="60" t="s">
        <v>363</v>
      </c>
      <c r="C13" s="61" t="s">
        <v>364</v>
      </c>
      <c r="D13" s="62" t="s">
        <v>365</v>
      </c>
      <c r="E13" s="346" t="s">
        <v>366</v>
      </c>
      <c r="F13" s="63" t="s">
        <v>357</v>
      </c>
    </row>
    <row r="14" spans="1:6" s="16" customFormat="1" ht="12.75">
      <c r="A14" s="64"/>
      <c r="B14" s="65" t="s">
        <v>469</v>
      </c>
      <c r="C14" s="66"/>
      <c r="D14" s="67"/>
      <c r="E14" s="238"/>
      <c r="F14" s="68"/>
    </row>
    <row r="15" spans="1:6" ht="12.75">
      <c r="A15" s="69"/>
      <c r="B15" s="70"/>
      <c r="C15" s="71"/>
      <c r="D15" s="72"/>
      <c r="E15" s="347"/>
      <c r="F15" s="73"/>
    </row>
    <row r="16" spans="1:6" ht="12.75">
      <c r="A16" s="182"/>
      <c r="B16" s="183"/>
      <c r="C16" s="184"/>
      <c r="D16" s="185"/>
      <c r="E16" s="28"/>
      <c r="F16" s="186"/>
    </row>
    <row r="17" spans="1:6" ht="12.75">
      <c r="A17" s="276"/>
      <c r="B17" s="277"/>
      <c r="C17" s="278"/>
      <c r="D17" s="279"/>
      <c r="E17" s="348"/>
      <c r="F17" s="280"/>
    </row>
    <row r="18" spans="1:6" ht="12.75">
      <c r="A18" s="109" t="s">
        <v>203</v>
      </c>
      <c r="B18" s="281" t="s">
        <v>468</v>
      </c>
      <c r="C18" s="282"/>
      <c r="D18" s="283"/>
      <c r="E18" s="349"/>
      <c r="F18" s="284"/>
    </row>
    <row r="19" spans="1:6" ht="12.75">
      <c r="A19" s="285"/>
      <c r="B19" s="286"/>
      <c r="C19" s="81"/>
      <c r="D19" s="82"/>
      <c r="E19" s="350"/>
      <c r="F19" s="83"/>
    </row>
    <row r="20" spans="1:6" ht="12.75">
      <c r="A20" s="84" t="s">
        <v>205</v>
      </c>
      <c r="B20" s="287" t="s">
        <v>470</v>
      </c>
      <c r="C20" s="288"/>
      <c r="D20" s="289"/>
      <c r="E20" s="351"/>
      <c r="F20" s="290"/>
    </row>
    <row r="21" spans="1:6" ht="25.5">
      <c r="A21" s="84"/>
      <c r="B21" s="291" t="s">
        <v>471</v>
      </c>
      <c r="C21" s="292"/>
      <c r="D21" s="293"/>
      <c r="E21" s="351"/>
      <c r="F21" s="290"/>
    </row>
    <row r="22" spans="1:6" ht="12.75">
      <c r="A22" s="84"/>
      <c r="B22" s="291" t="s">
        <v>472</v>
      </c>
      <c r="C22" s="292"/>
      <c r="D22" s="293"/>
      <c r="E22" s="351"/>
      <c r="F22" s="290"/>
    </row>
    <row r="23" spans="1:6" ht="12.75">
      <c r="A23" s="84"/>
      <c r="B23" s="291" t="s">
        <v>473</v>
      </c>
      <c r="C23" s="292"/>
      <c r="D23" s="293"/>
      <c r="E23" s="351"/>
      <c r="F23" s="290"/>
    </row>
    <row r="24" spans="1:6" ht="12.75">
      <c r="A24" s="84"/>
      <c r="B24" s="291" t="s">
        <v>474</v>
      </c>
      <c r="C24" s="292"/>
      <c r="D24" s="293"/>
      <c r="E24" s="351"/>
      <c r="F24" s="290"/>
    </row>
    <row r="25" spans="1:6" ht="12.75">
      <c r="A25" s="84"/>
      <c r="B25" s="291" t="s">
        <v>475</v>
      </c>
      <c r="C25" s="292"/>
      <c r="D25" s="293"/>
      <c r="E25" s="351"/>
      <c r="F25" s="290"/>
    </row>
    <row r="26" spans="1:6" ht="12.75">
      <c r="A26" s="84"/>
      <c r="B26" s="291" t="s">
        <v>476</v>
      </c>
      <c r="C26" s="292"/>
      <c r="D26" s="293"/>
      <c r="E26" s="351"/>
      <c r="F26" s="290"/>
    </row>
    <row r="27" spans="1:6" ht="25.5">
      <c r="A27" s="84"/>
      <c r="B27" s="291" t="s">
        <v>477</v>
      </c>
      <c r="C27" s="292"/>
      <c r="D27" s="293"/>
      <c r="E27" s="351"/>
      <c r="F27" s="290"/>
    </row>
    <row r="28" spans="1:6" ht="25.5">
      <c r="A28" s="84"/>
      <c r="B28" s="291" t="s">
        <v>478</v>
      </c>
      <c r="C28" s="294"/>
      <c r="D28" s="289"/>
      <c r="E28" s="351"/>
      <c r="F28" s="290"/>
    </row>
    <row r="29" spans="1:6" ht="51">
      <c r="A29" s="84"/>
      <c r="B29" s="291" t="s">
        <v>479</v>
      </c>
      <c r="C29" s="294">
        <v>1</v>
      </c>
      <c r="D29" s="89" t="s">
        <v>367</v>
      </c>
      <c r="E29" s="352"/>
      <c r="F29" s="290">
        <f>C29*E29</f>
        <v>0</v>
      </c>
    </row>
    <row r="30" spans="1:6" ht="12.75">
      <c r="A30" s="84"/>
      <c r="B30" s="295" t="s">
        <v>480</v>
      </c>
      <c r="C30" s="294"/>
      <c r="D30" s="89"/>
      <c r="E30" s="352"/>
      <c r="F30" s="290"/>
    </row>
    <row r="31" spans="1:6" ht="12.75">
      <c r="A31" s="84"/>
      <c r="B31" s="296" t="s">
        <v>481</v>
      </c>
      <c r="C31" s="294"/>
      <c r="D31" s="89"/>
      <c r="E31" s="352"/>
      <c r="F31" s="290"/>
    </row>
    <row r="32" spans="1:6" ht="12.75">
      <c r="A32" s="84"/>
      <c r="B32" s="291"/>
      <c r="C32" s="292"/>
      <c r="D32" s="293"/>
      <c r="E32" s="352"/>
      <c r="F32" s="290"/>
    </row>
    <row r="33" spans="1:6" ht="12.75">
      <c r="A33" s="84" t="s">
        <v>206</v>
      </c>
      <c r="B33" s="297" t="s">
        <v>482</v>
      </c>
      <c r="C33" s="292"/>
      <c r="D33" s="293"/>
      <c r="E33" s="352"/>
      <c r="F33" s="290"/>
    </row>
    <row r="34" spans="1:6" ht="25.5">
      <c r="A34" s="84"/>
      <c r="B34" s="291" t="s">
        <v>483</v>
      </c>
      <c r="C34" s="292"/>
      <c r="D34" s="293"/>
      <c r="E34" s="352"/>
      <c r="F34" s="290"/>
    </row>
    <row r="35" spans="1:6" ht="12.75">
      <c r="A35" s="84"/>
      <c r="B35" s="298" t="s">
        <v>484</v>
      </c>
      <c r="C35" s="299"/>
      <c r="D35" s="300"/>
      <c r="E35" s="352"/>
      <c r="F35" s="290"/>
    </row>
    <row r="36" spans="1:6" ht="12.75">
      <c r="A36" s="84"/>
      <c r="B36" s="298" t="s">
        <v>485</v>
      </c>
      <c r="C36" s="298"/>
      <c r="D36" s="301"/>
      <c r="E36" s="352"/>
      <c r="F36" s="290"/>
    </row>
    <row r="37" spans="1:6" ht="12.75">
      <c r="A37" s="84"/>
      <c r="B37" s="298" t="s">
        <v>486</v>
      </c>
      <c r="C37" s="298"/>
      <c r="D37" s="301"/>
      <c r="E37" s="352"/>
      <c r="F37" s="290"/>
    </row>
    <row r="38" spans="1:6" ht="12.75">
      <c r="A38" s="84"/>
      <c r="B38" s="298" t="s">
        <v>487</v>
      </c>
      <c r="C38" s="298"/>
      <c r="D38" s="301"/>
      <c r="E38" s="352"/>
      <c r="F38" s="290"/>
    </row>
    <row r="39" spans="1:6" ht="12.75">
      <c r="A39" s="84"/>
      <c r="B39" s="298" t="s">
        <v>488</v>
      </c>
      <c r="C39" s="298"/>
      <c r="D39" s="302"/>
      <c r="E39" s="352"/>
      <c r="F39" s="290"/>
    </row>
    <row r="40" spans="1:6" ht="12.75">
      <c r="A40" s="84"/>
      <c r="B40" s="298" t="s">
        <v>489</v>
      </c>
      <c r="C40" s="298"/>
      <c r="D40" s="302"/>
      <c r="E40" s="352"/>
      <c r="F40" s="290"/>
    </row>
    <row r="41" spans="1:6" ht="12.75">
      <c r="A41" s="84"/>
      <c r="B41" s="298" t="s">
        <v>490</v>
      </c>
      <c r="C41" s="298"/>
      <c r="D41" s="301"/>
      <c r="E41" s="352"/>
      <c r="F41" s="290"/>
    </row>
    <row r="42" spans="1:6" ht="12.75">
      <c r="A42" s="84"/>
      <c r="B42" s="298" t="s">
        <v>491</v>
      </c>
      <c r="C42" s="298"/>
      <c r="D42" s="301"/>
      <c r="E42" s="352"/>
      <c r="F42" s="290"/>
    </row>
    <row r="43" spans="1:6" ht="12.75">
      <c r="A43" s="84"/>
      <c r="B43" s="298" t="s">
        <v>492</v>
      </c>
      <c r="C43" s="298"/>
      <c r="D43" s="303"/>
      <c r="E43" s="352"/>
      <c r="F43" s="290"/>
    </row>
    <row r="44" spans="1:6" ht="25.5">
      <c r="A44" s="84"/>
      <c r="B44" s="49" t="s">
        <v>493</v>
      </c>
      <c r="C44" s="298"/>
      <c r="D44" s="303"/>
      <c r="E44" s="352"/>
      <c r="F44" s="290"/>
    </row>
    <row r="45" spans="1:6" ht="63.75">
      <c r="A45" s="84"/>
      <c r="B45" s="49" t="s">
        <v>494</v>
      </c>
      <c r="C45" s="294">
        <v>2</v>
      </c>
      <c r="D45" s="89" t="s">
        <v>367</v>
      </c>
      <c r="E45" s="352"/>
      <c r="F45" s="290">
        <f>C45*E45</f>
        <v>0</v>
      </c>
    </row>
    <row r="46" spans="1:6" ht="12.75">
      <c r="A46" s="84"/>
      <c r="B46" s="295" t="s">
        <v>480</v>
      </c>
      <c r="C46" s="298"/>
      <c r="D46" s="303"/>
      <c r="E46" s="352"/>
      <c r="F46" s="290"/>
    </row>
    <row r="47" spans="1:6" ht="12.75">
      <c r="A47" s="84"/>
      <c r="B47" s="296" t="s">
        <v>481</v>
      </c>
      <c r="C47" s="298"/>
      <c r="D47" s="303"/>
      <c r="E47" s="352"/>
      <c r="F47" s="290"/>
    </row>
    <row r="48" spans="1:6" ht="12.75">
      <c r="A48" s="84"/>
      <c r="B48" s="296"/>
      <c r="C48" s="298"/>
      <c r="D48" s="303"/>
      <c r="E48" s="352"/>
      <c r="F48" s="290"/>
    </row>
    <row r="49" spans="1:6" ht="12.75">
      <c r="A49" s="84" t="s">
        <v>207</v>
      </c>
      <c r="B49" s="304" t="s">
        <v>495</v>
      </c>
      <c r="C49" s="298"/>
      <c r="D49" s="303"/>
      <c r="E49" s="352"/>
      <c r="F49" s="290"/>
    </row>
    <row r="50" spans="1:6" ht="41.25" customHeight="1">
      <c r="A50" s="305"/>
      <c r="B50" s="88" t="s">
        <v>496</v>
      </c>
      <c r="C50" s="306"/>
      <c r="D50" s="307"/>
      <c r="E50" s="352"/>
      <c r="F50" s="290"/>
    </row>
    <row r="51" spans="1:6" ht="63.75">
      <c r="A51" s="308"/>
      <c r="B51" s="88" t="s">
        <v>497</v>
      </c>
      <c r="C51" s="89"/>
      <c r="D51" s="309"/>
      <c r="E51" s="352"/>
      <c r="F51" s="290"/>
    </row>
    <row r="52" spans="1:6" ht="40.5" customHeight="1">
      <c r="A52" s="308"/>
      <c r="B52" s="88" t="s">
        <v>498</v>
      </c>
      <c r="C52" s="89"/>
      <c r="D52" s="309"/>
      <c r="E52" s="352"/>
      <c r="F52" s="290"/>
    </row>
    <row r="53" spans="1:6" ht="38.25">
      <c r="A53" s="308"/>
      <c r="B53" s="88" t="s">
        <v>499</v>
      </c>
      <c r="C53" s="294">
        <v>1</v>
      </c>
      <c r="D53" s="89" t="s">
        <v>367</v>
      </c>
      <c r="E53" s="352"/>
      <c r="F53" s="290">
        <f>C53*E53</f>
        <v>0</v>
      </c>
    </row>
    <row r="54" spans="1:6" ht="12.75">
      <c r="A54" s="310"/>
      <c r="B54" s="295" t="s">
        <v>480</v>
      </c>
      <c r="C54" s="311"/>
      <c r="D54" s="312"/>
      <c r="E54" s="352"/>
      <c r="F54" s="290"/>
    </row>
    <row r="55" spans="1:6" ht="12.75">
      <c r="A55" s="310"/>
      <c r="B55" s="313" t="s">
        <v>500</v>
      </c>
      <c r="C55" s="311"/>
      <c r="D55" s="312"/>
      <c r="E55" s="352"/>
      <c r="F55" s="290"/>
    </row>
    <row r="56" spans="1:6" ht="12.75">
      <c r="A56" s="84"/>
      <c r="B56" s="296"/>
      <c r="C56" s="298"/>
      <c r="D56" s="303"/>
      <c r="E56" s="352"/>
      <c r="F56" s="290"/>
    </row>
    <row r="57" spans="1:6" ht="12.75">
      <c r="A57" s="84" t="s">
        <v>208</v>
      </c>
      <c r="B57" s="304" t="s">
        <v>501</v>
      </c>
      <c r="C57" s="299"/>
      <c r="D57" s="314"/>
      <c r="E57" s="352"/>
      <c r="F57" s="290"/>
    </row>
    <row r="58" spans="1:6" ht="38.25">
      <c r="A58" s="84"/>
      <c r="B58" s="49" t="s">
        <v>502</v>
      </c>
      <c r="C58" s="299"/>
      <c r="D58" s="314"/>
      <c r="E58" s="352"/>
      <c r="F58" s="290"/>
    </row>
    <row r="59" spans="1:6" ht="12.75">
      <c r="A59" s="84"/>
      <c r="B59" s="315" t="s">
        <v>503</v>
      </c>
      <c r="C59" s="299"/>
      <c r="D59" s="314"/>
      <c r="E59" s="352"/>
      <c r="F59" s="290"/>
    </row>
    <row r="60" spans="1:6" ht="12.75">
      <c r="A60" s="84"/>
      <c r="B60" s="315" t="s">
        <v>504</v>
      </c>
      <c r="C60" s="299"/>
      <c r="D60" s="314"/>
      <c r="E60" s="352"/>
      <c r="F60" s="290"/>
    </row>
    <row r="61" spans="1:6" ht="12.75">
      <c r="A61" s="84"/>
      <c r="B61" s="49" t="s">
        <v>505</v>
      </c>
      <c r="C61" s="299"/>
      <c r="D61" s="314"/>
      <c r="E61" s="352"/>
      <c r="F61" s="290"/>
    </row>
    <row r="62" spans="1:6" ht="12.75">
      <c r="A62" s="84"/>
      <c r="B62" s="315" t="s">
        <v>506</v>
      </c>
      <c r="C62" s="299"/>
      <c r="D62" s="314"/>
      <c r="E62" s="352"/>
      <c r="F62" s="290"/>
    </row>
    <row r="63" spans="1:6" ht="12.75">
      <c r="A63" s="84"/>
      <c r="B63" s="315" t="s">
        <v>507</v>
      </c>
      <c r="C63" s="299"/>
      <c r="D63" s="314"/>
      <c r="E63" s="352"/>
      <c r="F63" s="290"/>
    </row>
    <row r="64" spans="1:6" ht="12.75">
      <c r="A64" s="84"/>
      <c r="B64" s="315" t="s">
        <v>508</v>
      </c>
      <c r="C64" s="299"/>
      <c r="D64" s="314"/>
      <c r="E64" s="352"/>
      <c r="F64" s="290"/>
    </row>
    <row r="65" spans="1:6" ht="12.75">
      <c r="A65" s="84"/>
      <c r="B65" s="315" t="s">
        <v>509</v>
      </c>
      <c r="C65" s="299"/>
      <c r="D65" s="314"/>
      <c r="E65" s="352"/>
      <c r="F65" s="290"/>
    </row>
    <row r="66" spans="1:6" ht="40.5" customHeight="1">
      <c r="A66" s="84"/>
      <c r="B66" s="49" t="s">
        <v>510</v>
      </c>
      <c r="C66" s="294">
        <v>1</v>
      </c>
      <c r="D66" s="89" t="s">
        <v>367</v>
      </c>
      <c r="E66" s="352"/>
      <c r="F66" s="290">
        <f>C66*E66</f>
        <v>0</v>
      </c>
    </row>
    <row r="67" spans="1:6" ht="12.75">
      <c r="A67" s="84"/>
      <c r="B67" s="49"/>
      <c r="C67" s="294"/>
      <c r="D67" s="89"/>
      <c r="E67" s="352"/>
      <c r="F67" s="290"/>
    </row>
    <row r="68" spans="1:6" ht="12.75">
      <c r="A68" s="84" t="s">
        <v>209</v>
      </c>
      <c r="B68" s="304" t="s">
        <v>511</v>
      </c>
      <c r="C68" s="294"/>
      <c r="D68" s="89"/>
      <c r="E68" s="352"/>
      <c r="F68" s="290"/>
    </row>
    <row r="69" spans="1:6" ht="25.5">
      <c r="A69" s="84"/>
      <c r="B69" s="49" t="s">
        <v>512</v>
      </c>
      <c r="C69" s="294"/>
      <c r="D69" s="89"/>
      <c r="E69" s="352"/>
      <c r="F69" s="290"/>
    </row>
    <row r="70" spans="1:6" ht="12.75">
      <c r="A70" s="84"/>
      <c r="B70" s="49" t="s">
        <v>513</v>
      </c>
      <c r="C70" s="294"/>
      <c r="D70" s="89"/>
      <c r="E70" s="352"/>
      <c r="F70" s="290"/>
    </row>
    <row r="71" spans="1:6" ht="25.5">
      <c r="A71" s="84"/>
      <c r="B71" s="49" t="s">
        <v>514</v>
      </c>
      <c r="C71" s="294"/>
      <c r="D71" s="89"/>
      <c r="E71" s="352"/>
      <c r="F71" s="290"/>
    </row>
    <row r="72" spans="1:6" ht="12.75">
      <c r="A72" s="84"/>
      <c r="B72" s="49" t="s">
        <v>515</v>
      </c>
      <c r="C72" s="294"/>
      <c r="D72" s="89"/>
      <c r="E72" s="352"/>
      <c r="F72" s="290"/>
    </row>
    <row r="73" spans="1:6" ht="12.75">
      <c r="A73" s="84"/>
      <c r="B73" s="49" t="s">
        <v>516</v>
      </c>
      <c r="C73" s="294"/>
      <c r="D73" s="89"/>
      <c r="E73" s="352"/>
      <c r="F73" s="290"/>
    </row>
    <row r="74" spans="1:6" ht="12.75">
      <c r="A74" s="84"/>
      <c r="B74" s="49" t="s">
        <v>517</v>
      </c>
      <c r="C74" s="294"/>
      <c r="D74" s="89"/>
      <c r="E74" s="352"/>
      <c r="F74" s="290"/>
    </row>
    <row r="75" spans="1:6" ht="12.75">
      <c r="A75" s="84"/>
      <c r="B75" s="49" t="s">
        <v>518</v>
      </c>
      <c r="C75" s="294"/>
      <c r="D75" s="89"/>
      <c r="E75" s="352"/>
      <c r="F75" s="290"/>
    </row>
    <row r="76" spans="1:6" ht="12.75">
      <c r="A76" s="84"/>
      <c r="B76" s="49" t="s">
        <v>519</v>
      </c>
      <c r="C76" s="294"/>
      <c r="D76" s="89"/>
      <c r="E76" s="352"/>
      <c r="F76" s="290"/>
    </row>
    <row r="77" spans="1:6" ht="12.75">
      <c r="A77" s="84"/>
      <c r="B77" s="315" t="s">
        <v>520</v>
      </c>
      <c r="C77" s="294"/>
      <c r="D77" s="89"/>
      <c r="E77" s="352"/>
      <c r="F77" s="290"/>
    </row>
    <row r="78" spans="1:6" ht="12.75">
      <c r="A78" s="84"/>
      <c r="B78" s="315" t="s">
        <v>521</v>
      </c>
      <c r="C78" s="294"/>
      <c r="D78" s="89"/>
      <c r="E78" s="352"/>
      <c r="F78" s="290"/>
    </row>
    <row r="79" spans="1:6" ht="12.75">
      <c r="A79" s="84"/>
      <c r="B79" s="49" t="s">
        <v>505</v>
      </c>
      <c r="C79" s="294"/>
      <c r="D79" s="89"/>
      <c r="E79" s="352"/>
      <c r="F79" s="290"/>
    </row>
    <row r="80" spans="1:6" ht="12.75">
      <c r="A80" s="84"/>
      <c r="B80" s="315" t="s">
        <v>522</v>
      </c>
      <c r="C80" s="294"/>
      <c r="D80" s="89"/>
      <c r="E80" s="352"/>
      <c r="F80" s="290"/>
    </row>
    <row r="81" spans="1:6" ht="38.25">
      <c r="A81" s="84"/>
      <c r="B81" s="49" t="s">
        <v>523</v>
      </c>
      <c r="C81" s="294">
        <v>1</v>
      </c>
      <c r="D81" s="89" t="s">
        <v>367</v>
      </c>
      <c r="E81" s="352"/>
      <c r="F81" s="290">
        <f>C81*E81</f>
        <v>0</v>
      </c>
    </row>
    <row r="82" spans="1:6" ht="12.75">
      <c r="A82" s="84"/>
      <c r="B82" s="49"/>
      <c r="C82" s="294"/>
      <c r="D82" s="89"/>
      <c r="E82" s="352"/>
      <c r="F82" s="290"/>
    </row>
    <row r="83" spans="1:6" ht="12.75">
      <c r="A83" s="84" t="s">
        <v>210</v>
      </c>
      <c r="B83" s="287" t="s">
        <v>524</v>
      </c>
      <c r="C83" s="288"/>
      <c r="D83" s="289"/>
      <c r="E83" s="352"/>
      <c r="F83" s="290"/>
    </row>
    <row r="84" spans="1:6" ht="54.75" customHeight="1">
      <c r="A84" s="117"/>
      <c r="B84" s="88" t="s">
        <v>106</v>
      </c>
      <c r="C84" s="294"/>
      <c r="D84" s="289"/>
      <c r="E84" s="352"/>
      <c r="F84" s="290"/>
    </row>
    <row r="85" spans="1:6" ht="53.25" customHeight="1">
      <c r="A85" s="117"/>
      <c r="B85" s="88" t="s">
        <v>107</v>
      </c>
      <c r="C85" s="294"/>
      <c r="D85" s="89"/>
      <c r="E85" s="352"/>
      <c r="F85" s="290"/>
    </row>
    <row r="86" spans="1:6" ht="51">
      <c r="A86" s="117"/>
      <c r="B86" s="88" t="s">
        <v>525</v>
      </c>
      <c r="C86" s="294"/>
      <c r="D86" s="89"/>
      <c r="E86" s="352"/>
      <c r="F86" s="290"/>
    </row>
    <row r="87" spans="1:6" ht="12.75">
      <c r="A87" s="117"/>
      <c r="B87" s="88" t="s">
        <v>526</v>
      </c>
      <c r="C87" s="294"/>
      <c r="D87" s="89"/>
      <c r="E87" s="352"/>
      <c r="F87" s="290"/>
    </row>
    <row r="88" spans="1:6" ht="12.75">
      <c r="A88" s="117"/>
      <c r="B88" s="88" t="s">
        <v>527</v>
      </c>
      <c r="C88" s="294"/>
      <c r="D88" s="89"/>
      <c r="E88" s="352"/>
      <c r="F88" s="290"/>
    </row>
    <row r="89" spans="1:6" ht="12.75">
      <c r="A89" s="117"/>
      <c r="B89" s="88" t="s">
        <v>528</v>
      </c>
      <c r="C89" s="294"/>
      <c r="D89" s="89"/>
      <c r="E89" s="352"/>
      <c r="F89" s="290"/>
    </row>
    <row r="90" spans="1:6" ht="12.75">
      <c r="A90" s="117"/>
      <c r="B90" s="88" t="s">
        <v>529</v>
      </c>
      <c r="C90" s="294">
        <v>1</v>
      </c>
      <c r="D90" s="89" t="s">
        <v>367</v>
      </c>
      <c r="E90" s="352"/>
      <c r="F90" s="290">
        <f>C90*E90</f>
        <v>0</v>
      </c>
    </row>
    <row r="91" spans="1:6" ht="12.75">
      <c r="A91" s="117"/>
      <c r="B91" s="295" t="s">
        <v>480</v>
      </c>
      <c r="C91" s="294"/>
      <c r="D91" s="89"/>
      <c r="E91" s="352"/>
      <c r="F91" s="290"/>
    </row>
    <row r="92" spans="1:6" ht="12.75">
      <c r="A92" s="117"/>
      <c r="B92" s="296" t="s">
        <v>481</v>
      </c>
      <c r="C92" s="294"/>
      <c r="D92" s="89"/>
      <c r="E92" s="352"/>
      <c r="F92" s="290"/>
    </row>
    <row r="93" spans="1:6" ht="12.75">
      <c r="A93" s="117"/>
      <c r="B93" s="296"/>
      <c r="C93" s="294"/>
      <c r="D93" s="89"/>
      <c r="E93" s="352"/>
      <c r="F93" s="290"/>
    </row>
    <row r="94" spans="1:6" ht="12.75">
      <c r="A94" s="84" t="s">
        <v>211</v>
      </c>
      <c r="B94" s="304" t="s">
        <v>495</v>
      </c>
      <c r="C94" s="298"/>
      <c r="D94" s="303"/>
      <c r="E94" s="352"/>
      <c r="F94" s="290"/>
    </row>
    <row r="95" spans="1:6" ht="41.25" customHeight="1">
      <c r="A95" s="305"/>
      <c r="B95" s="88" t="s">
        <v>496</v>
      </c>
      <c r="C95" s="306"/>
      <c r="D95" s="307"/>
      <c r="E95" s="352"/>
      <c r="F95" s="290"/>
    </row>
    <row r="96" spans="1:6" ht="63.75">
      <c r="A96" s="308"/>
      <c r="B96" s="88" t="s">
        <v>497</v>
      </c>
      <c r="C96" s="89"/>
      <c r="D96" s="309"/>
      <c r="E96" s="352"/>
      <c r="F96" s="290"/>
    </row>
    <row r="97" spans="1:6" ht="51">
      <c r="A97" s="308"/>
      <c r="B97" s="88" t="s">
        <v>498</v>
      </c>
      <c r="C97" s="89"/>
      <c r="D97" s="309"/>
      <c r="E97" s="352"/>
      <c r="F97" s="290"/>
    </row>
    <row r="98" spans="1:6" ht="38.25">
      <c r="A98" s="308"/>
      <c r="B98" s="88" t="s">
        <v>499</v>
      </c>
      <c r="C98" s="294">
        <v>1</v>
      </c>
      <c r="D98" s="89" t="s">
        <v>367</v>
      </c>
      <c r="E98" s="352"/>
      <c r="F98" s="290">
        <f>C98*E98</f>
        <v>0</v>
      </c>
    </row>
    <row r="99" spans="1:6" ht="12.75">
      <c r="A99" s="308"/>
      <c r="B99" s="88"/>
      <c r="C99" s="294"/>
      <c r="D99" s="89"/>
      <c r="E99" s="352"/>
      <c r="F99" s="290"/>
    </row>
    <row r="100" spans="1:6" ht="12.75">
      <c r="A100" s="84" t="s">
        <v>212</v>
      </c>
      <c r="B100" s="304" t="s">
        <v>530</v>
      </c>
      <c r="C100" s="294"/>
      <c r="D100" s="89"/>
      <c r="E100" s="352"/>
      <c r="F100" s="290"/>
    </row>
    <row r="101" spans="1:6" ht="68.25" customHeight="1">
      <c r="A101" s="308"/>
      <c r="B101" s="88" t="s">
        <v>531</v>
      </c>
      <c r="C101" s="294"/>
      <c r="D101" s="89"/>
      <c r="E101" s="352"/>
      <c r="F101" s="290"/>
    </row>
    <row r="102" spans="1:6" ht="12.75">
      <c r="A102" s="308"/>
      <c r="B102" s="298" t="s">
        <v>532</v>
      </c>
      <c r="C102" s="294"/>
      <c r="D102" s="89"/>
      <c r="E102" s="352"/>
      <c r="F102" s="290"/>
    </row>
    <row r="103" spans="1:6" ht="12.75">
      <c r="A103" s="308"/>
      <c r="B103" s="298" t="s">
        <v>533</v>
      </c>
      <c r="C103" s="294"/>
      <c r="D103" s="89"/>
      <c r="E103" s="352"/>
      <c r="F103" s="290"/>
    </row>
    <row r="104" spans="1:6" ht="12.75">
      <c r="A104" s="308"/>
      <c r="B104" s="298" t="s">
        <v>534</v>
      </c>
      <c r="C104" s="294"/>
      <c r="D104" s="89"/>
      <c r="E104" s="352"/>
      <c r="F104" s="290"/>
    </row>
    <row r="105" spans="1:6" ht="12.75">
      <c r="A105" s="308"/>
      <c r="B105" s="298" t="s">
        <v>535</v>
      </c>
      <c r="C105" s="294"/>
      <c r="D105" s="89"/>
      <c r="E105" s="352"/>
      <c r="F105" s="290"/>
    </row>
    <row r="106" spans="1:6" ht="12.75">
      <c r="A106" s="308"/>
      <c r="B106" s="298" t="s">
        <v>536</v>
      </c>
      <c r="C106" s="294"/>
      <c r="D106" s="89"/>
      <c r="E106" s="352"/>
      <c r="F106" s="290"/>
    </row>
    <row r="107" spans="1:6" ht="12.75">
      <c r="A107" s="308"/>
      <c r="B107" s="298" t="s">
        <v>488</v>
      </c>
      <c r="C107" s="294"/>
      <c r="D107" s="89"/>
      <c r="E107" s="352"/>
      <c r="F107" s="290"/>
    </row>
    <row r="108" spans="1:6" ht="25.5">
      <c r="A108" s="308"/>
      <c r="B108" s="88" t="s">
        <v>537</v>
      </c>
      <c r="C108" s="294">
        <v>1</v>
      </c>
      <c r="D108" s="89" t="s">
        <v>367</v>
      </c>
      <c r="E108" s="352"/>
      <c r="F108" s="290">
        <f>C108*E108</f>
        <v>0</v>
      </c>
    </row>
    <row r="109" spans="1:6" ht="12.75">
      <c r="A109" s="308"/>
      <c r="B109" s="295" t="s">
        <v>480</v>
      </c>
      <c r="C109" s="294"/>
      <c r="D109" s="89"/>
      <c r="E109" s="352"/>
      <c r="F109" s="290"/>
    </row>
    <row r="110" spans="1:6" ht="12.75">
      <c r="A110" s="308"/>
      <c r="B110" s="296" t="s">
        <v>481</v>
      </c>
      <c r="C110" s="294"/>
      <c r="D110" s="89"/>
      <c r="E110" s="352"/>
      <c r="F110" s="290"/>
    </row>
    <row r="111" spans="1:6" ht="12.75">
      <c r="A111" s="308"/>
      <c r="B111" s="88"/>
      <c r="C111" s="294"/>
      <c r="D111" s="89"/>
      <c r="E111" s="352"/>
      <c r="F111" s="290"/>
    </row>
    <row r="112" spans="1:6" ht="12.75">
      <c r="A112" s="84" t="s">
        <v>213</v>
      </c>
      <c r="B112" s="297" t="s">
        <v>482</v>
      </c>
      <c r="C112" s="292"/>
      <c r="D112" s="293"/>
      <c r="E112" s="352"/>
      <c r="F112" s="290"/>
    </row>
    <row r="113" spans="1:6" ht="25.5">
      <c r="A113" s="117"/>
      <c r="B113" s="88" t="s">
        <v>483</v>
      </c>
      <c r="C113" s="292"/>
      <c r="D113" s="293"/>
      <c r="E113" s="352"/>
      <c r="F113" s="290"/>
    </row>
    <row r="114" spans="1:6" ht="12.75">
      <c r="A114" s="117"/>
      <c r="B114" s="298" t="s">
        <v>538</v>
      </c>
      <c r="C114" s="299"/>
      <c r="D114" s="300"/>
      <c r="E114" s="352"/>
      <c r="F114" s="290"/>
    </row>
    <row r="115" spans="1:6" ht="12.75">
      <c r="A115" s="117"/>
      <c r="B115" s="298" t="s">
        <v>539</v>
      </c>
      <c r="C115" s="298"/>
      <c r="D115" s="301"/>
      <c r="E115" s="352"/>
      <c r="F115" s="290"/>
    </row>
    <row r="116" spans="1:6" ht="12.75">
      <c r="A116" s="117"/>
      <c r="B116" s="298" t="s">
        <v>540</v>
      </c>
      <c r="C116" s="298"/>
      <c r="D116" s="301"/>
      <c r="E116" s="352"/>
      <c r="F116" s="290"/>
    </row>
    <row r="117" spans="1:6" ht="12.75">
      <c r="A117" s="117"/>
      <c r="B117" s="298" t="s">
        <v>487</v>
      </c>
      <c r="C117" s="298"/>
      <c r="D117" s="301"/>
      <c r="E117" s="352"/>
      <c r="F117" s="290"/>
    </row>
    <row r="118" spans="1:6" ht="12.75">
      <c r="A118" s="117"/>
      <c r="B118" s="298" t="s">
        <v>488</v>
      </c>
      <c r="C118" s="298"/>
      <c r="D118" s="302"/>
      <c r="E118" s="352"/>
      <c r="F118" s="290"/>
    </row>
    <row r="119" spans="1:6" ht="12.75">
      <c r="A119" s="117"/>
      <c r="B119" s="298" t="s">
        <v>541</v>
      </c>
      <c r="C119" s="298"/>
      <c r="D119" s="301"/>
      <c r="E119" s="352"/>
      <c r="F119" s="290"/>
    </row>
    <row r="120" spans="1:6" ht="12.75">
      <c r="A120" s="117"/>
      <c r="B120" s="298" t="s">
        <v>542</v>
      </c>
      <c r="C120" s="298"/>
      <c r="D120" s="301"/>
      <c r="E120" s="352"/>
      <c r="F120" s="290"/>
    </row>
    <row r="121" spans="1:6" ht="12.75">
      <c r="A121" s="117"/>
      <c r="B121" s="298" t="s">
        <v>543</v>
      </c>
      <c r="C121" s="298"/>
      <c r="D121" s="303"/>
      <c r="E121" s="352"/>
      <c r="F121" s="290"/>
    </row>
    <row r="122" spans="1:6" ht="25.5">
      <c r="A122" s="117"/>
      <c r="B122" s="49" t="s">
        <v>493</v>
      </c>
      <c r="C122" s="298"/>
      <c r="D122" s="303"/>
      <c r="E122" s="352"/>
      <c r="F122" s="290"/>
    </row>
    <row r="123" spans="1:6" ht="63.75">
      <c r="A123" s="117"/>
      <c r="B123" s="49" t="s">
        <v>494</v>
      </c>
      <c r="C123" s="294">
        <v>2</v>
      </c>
      <c r="D123" s="89" t="s">
        <v>367</v>
      </c>
      <c r="E123" s="352"/>
      <c r="F123" s="290">
        <f>C123*E123</f>
        <v>0</v>
      </c>
    </row>
    <row r="124" spans="1:6" ht="12.75">
      <c r="A124" s="117"/>
      <c r="B124" s="295" t="s">
        <v>480</v>
      </c>
      <c r="C124" s="294"/>
      <c r="D124" s="89"/>
      <c r="E124" s="352"/>
      <c r="F124" s="290"/>
    </row>
    <row r="125" spans="1:6" ht="12.75">
      <c r="A125" s="117"/>
      <c r="B125" s="296" t="s">
        <v>481</v>
      </c>
      <c r="C125" s="294"/>
      <c r="D125" s="89"/>
      <c r="E125" s="352"/>
      <c r="F125" s="290"/>
    </row>
    <row r="126" spans="1:6" ht="12.75">
      <c r="A126" s="117"/>
      <c r="B126" s="49"/>
      <c r="C126" s="294"/>
      <c r="D126" s="89"/>
      <c r="E126" s="352"/>
      <c r="F126" s="290"/>
    </row>
    <row r="127" spans="1:6" ht="12.75">
      <c r="A127" s="84" t="s">
        <v>214</v>
      </c>
      <c r="B127" s="304" t="s">
        <v>511</v>
      </c>
      <c r="C127" s="299"/>
      <c r="D127" s="314"/>
      <c r="E127" s="352"/>
      <c r="F127" s="290"/>
    </row>
    <row r="128" spans="1:6" ht="38.25">
      <c r="A128" s="84"/>
      <c r="B128" s="49" t="s">
        <v>502</v>
      </c>
      <c r="C128" s="299"/>
      <c r="D128" s="314"/>
      <c r="E128" s="352"/>
      <c r="F128" s="290"/>
    </row>
    <row r="129" spans="1:6" ht="12.75">
      <c r="A129" s="84"/>
      <c r="B129" s="49" t="s">
        <v>544</v>
      </c>
      <c r="C129" s="299"/>
      <c r="D129" s="314"/>
      <c r="E129" s="352"/>
      <c r="F129" s="290"/>
    </row>
    <row r="130" spans="1:6" ht="12.75">
      <c r="A130" s="84"/>
      <c r="B130" s="49" t="s">
        <v>545</v>
      </c>
      <c r="C130" s="299"/>
      <c r="D130" s="314"/>
      <c r="E130" s="352"/>
      <c r="F130" s="290"/>
    </row>
    <row r="131" spans="1:6" ht="12.75">
      <c r="A131" s="84"/>
      <c r="B131" s="315" t="s">
        <v>546</v>
      </c>
      <c r="C131" s="299"/>
      <c r="D131" s="314"/>
      <c r="E131" s="352"/>
      <c r="F131" s="290"/>
    </row>
    <row r="132" spans="1:6" ht="42.75" customHeight="1">
      <c r="A132" s="84"/>
      <c r="B132" s="49" t="s">
        <v>510</v>
      </c>
      <c r="C132" s="294">
        <v>1</v>
      </c>
      <c r="D132" s="89" t="s">
        <v>367</v>
      </c>
      <c r="E132" s="352"/>
      <c r="F132" s="290">
        <f>C132*E132</f>
        <v>0</v>
      </c>
    </row>
    <row r="133" spans="1:6" ht="12.75">
      <c r="A133" s="117"/>
      <c r="B133" s="49"/>
      <c r="C133" s="294"/>
      <c r="D133" s="89"/>
      <c r="E133" s="352"/>
      <c r="F133" s="290"/>
    </row>
    <row r="134" spans="1:6" ht="12.75">
      <c r="A134" s="84" t="s">
        <v>215</v>
      </c>
      <c r="B134" s="304" t="s">
        <v>530</v>
      </c>
      <c r="C134" s="294"/>
      <c r="D134" s="89"/>
      <c r="E134" s="352"/>
      <c r="F134" s="290"/>
    </row>
    <row r="135" spans="1:6" ht="67.5" customHeight="1">
      <c r="A135" s="308"/>
      <c r="B135" s="88" t="s">
        <v>531</v>
      </c>
      <c r="C135" s="294"/>
      <c r="D135" s="89"/>
      <c r="E135" s="352"/>
      <c r="F135" s="290"/>
    </row>
    <row r="136" spans="1:6" ht="12.75">
      <c r="A136" s="308"/>
      <c r="B136" s="298" t="s">
        <v>532</v>
      </c>
      <c r="C136" s="294"/>
      <c r="D136" s="89"/>
      <c r="E136" s="352"/>
      <c r="F136" s="290"/>
    </row>
    <row r="137" spans="1:6" ht="12.75">
      <c r="A137" s="308"/>
      <c r="B137" s="298" t="s">
        <v>533</v>
      </c>
      <c r="C137" s="294"/>
      <c r="D137" s="89"/>
      <c r="E137" s="352"/>
      <c r="F137" s="290"/>
    </row>
    <row r="138" spans="1:6" ht="12.75">
      <c r="A138" s="308"/>
      <c r="B138" s="298" t="s">
        <v>534</v>
      </c>
      <c r="C138" s="294"/>
      <c r="D138" s="89"/>
      <c r="E138" s="352"/>
      <c r="F138" s="290"/>
    </row>
    <row r="139" spans="1:6" ht="12.75">
      <c r="A139" s="308"/>
      <c r="B139" s="298" t="s">
        <v>535</v>
      </c>
      <c r="C139" s="294"/>
      <c r="D139" s="89"/>
      <c r="E139" s="352"/>
      <c r="F139" s="290"/>
    </row>
    <row r="140" spans="1:6" ht="12.75">
      <c r="A140" s="308"/>
      <c r="B140" s="298" t="s">
        <v>536</v>
      </c>
      <c r="C140" s="294"/>
      <c r="D140" s="89"/>
      <c r="E140" s="352"/>
      <c r="F140" s="290"/>
    </row>
    <row r="141" spans="1:6" ht="12.75">
      <c r="A141" s="308"/>
      <c r="B141" s="298" t="s">
        <v>488</v>
      </c>
      <c r="C141" s="294"/>
      <c r="D141" s="89"/>
      <c r="E141" s="352"/>
      <c r="F141" s="290"/>
    </row>
    <row r="142" spans="1:6" ht="25.5">
      <c r="A142" s="308"/>
      <c r="B142" s="88" t="s">
        <v>537</v>
      </c>
      <c r="C142" s="294"/>
      <c r="D142" s="89"/>
      <c r="E142" s="352"/>
      <c r="F142" s="290"/>
    </row>
    <row r="143" spans="1:6" ht="12.75">
      <c r="A143" s="308"/>
      <c r="B143" s="88" t="s">
        <v>547</v>
      </c>
      <c r="C143" s="294"/>
      <c r="D143" s="89"/>
      <c r="E143" s="352"/>
      <c r="F143" s="290"/>
    </row>
    <row r="144" spans="1:6" ht="12.75">
      <c r="A144" s="308"/>
      <c r="B144" s="88" t="s">
        <v>548</v>
      </c>
      <c r="C144" s="294">
        <v>1</v>
      </c>
      <c r="D144" s="89" t="s">
        <v>367</v>
      </c>
      <c r="E144" s="352"/>
      <c r="F144" s="290">
        <f>C144*E144</f>
        <v>0</v>
      </c>
    </row>
    <row r="145" spans="1:6" ht="12.75">
      <c r="A145" s="308"/>
      <c r="B145" s="295" t="s">
        <v>480</v>
      </c>
      <c r="C145" s="294"/>
      <c r="D145" s="89"/>
      <c r="E145" s="352"/>
      <c r="F145" s="290"/>
    </row>
    <row r="146" spans="1:6" ht="12.75">
      <c r="A146" s="308"/>
      <c r="B146" s="296" t="s">
        <v>481</v>
      </c>
      <c r="C146" s="294"/>
      <c r="D146" s="89"/>
      <c r="E146" s="352"/>
      <c r="F146" s="290"/>
    </row>
    <row r="147" spans="1:6" ht="12.75">
      <c r="A147" s="308"/>
      <c r="B147" s="296"/>
      <c r="C147" s="294"/>
      <c r="D147" s="89"/>
      <c r="E147" s="352"/>
      <c r="F147" s="290"/>
    </row>
    <row r="148" spans="1:6" ht="12.75">
      <c r="A148" s="84" t="s">
        <v>216</v>
      </c>
      <c r="B148" s="304" t="s">
        <v>549</v>
      </c>
      <c r="C148" s="89"/>
      <c r="D148" s="289"/>
      <c r="E148" s="352"/>
      <c r="F148" s="298"/>
    </row>
    <row r="149" spans="1:6" ht="76.5">
      <c r="A149" s="316"/>
      <c r="B149" s="49" t="s">
        <v>550</v>
      </c>
      <c r="C149" s="89"/>
      <c r="D149" s="289"/>
      <c r="E149" s="352"/>
      <c r="F149" s="298"/>
    </row>
    <row r="150" spans="1:6" ht="53.25" customHeight="1">
      <c r="A150" s="316"/>
      <c r="B150" s="49" t="s">
        <v>551</v>
      </c>
      <c r="C150" s="89"/>
      <c r="D150" s="289"/>
      <c r="E150" s="352"/>
      <c r="F150" s="298"/>
    </row>
    <row r="151" spans="1:6" ht="12.75">
      <c r="A151" s="316"/>
      <c r="B151" s="294" t="s">
        <v>552</v>
      </c>
      <c r="C151" s="89"/>
      <c r="D151" s="289"/>
      <c r="E151" s="352"/>
      <c r="F151" s="298"/>
    </row>
    <row r="152" spans="1:6" ht="12.75">
      <c r="A152" s="316"/>
      <c r="B152" s="294" t="s">
        <v>553</v>
      </c>
      <c r="C152" s="89"/>
      <c r="D152" s="289"/>
      <c r="E152" s="352"/>
      <c r="F152" s="298"/>
    </row>
    <row r="153" spans="1:6" ht="12.75">
      <c r="A153" s="316"/>
      <c r="B153" s="294" t="s">
        <v>554</v>
      </c>
      <c r="C153" s="89"/>
      <c r="D153" s="289"/>
      <c r="E153" s="352"/>
      <c r="F153" s="298"/>
    </row>
    <row r="154" spans="1:6" ht="12.75">
      <c r="A154" s="316"/>
      <c r="B154" s="294" t="s">
        <v>555</v>
      </c>
      <c r="C154" s="89"/>
      <c r="D154" s="289"/>
      <c r="E154" s="352"/>
      <c r="F154" s="298"/>
    </row>
    <row r="155" spans="1:6" ht="12.75">
      <c r="A155" s="316"/>
      <c r="B155" s="294" t="s">
        <v>556</v>
      </c>
      <c r="C155" s="89"/>
      <c r="D155" s="289"/>
      <c r="E155" s="352"/>
      <c r="F155" s="298"/>
    </row>
    <row r="156" spans="1:6" ht="12.75">
      <c r="A156" s="316"/>
      <c r="B156" s="294" t="s">
        <v>557</v>
      </c>
      <c r="C156" s="89"/>
      <c r="D156" s="289"/>
      <c r="E156" s="352"/>
      <c r="F156" s="298"/>
    </row>
    <row r="157" spans="1:6" ht="12.75">
      <c r="A157" s="316"/>
      <c r="B157" s="294" t="s">
        <v>558</v>
      </c>
      <c r="C157" s="89"/>
      <c r="D157" s="289"/>
      <c r="E157" s="352"/>
      <c r="F157" s="298"/>
    </row>
    <row r="158" spans="1:6" ht="12.75">
      <c r="A158" s="316"/>
      <c r="B158" s="294" t="s">
        <v>559</v>
      </c>
      <c r="C158" s="89"/>
      <c r="D158" s="289"/>
      <c r="E158" s="352"/>
      <c r="F158" s="298"/>
    </row>
    <row r="159" spans="1:6" ht="12.75">
      <c r="A159" s="316"/>
      <c r="B159" s="294" t="s">
        <v>560</v>
      </c>
      <c r="C159" s="89"/>
      <c r="D159" s="289"/>
      <c r="E159" s="352"/>
      <c r="F159" s="298"/>
    </row>
    <row r="160" spans="1:6" ht="12.75">
      <c r="A160" s="316"/>
      <c r="B160" s="294" t="s">
        <v>561</v>
      </c>
      <c r="C160" s="294">
        <v>2</v>
      </c>
      <c r="D160" s="89" t="s">
        <v>367</v>
      </c>
      <c r="E160" s="352"/>
      <c r="F160" s="290">
        <f>C160*E160</f>
        <v>0</v>
      </c>
    </row>
    <row r="161" spans="1:6" ht="12.75">
      <c r="A161" s="308"/>
      <c r="B161" s="295" t="s">
        <v>480</v>
      </c>
      <c r="C161" s="294"/>
      <c r="D161" s="89"/>
      <c r="E161" s="352"/>
      <c r="F161" s="290"/>
    </row>
    <row r="162" spans="1:6" ht="12.75">
      <c r="A162" s="308"/>
      <c r="B162" s="296" t="s">
        <v>481</v>
      </c>
      <c r="C162" s="294"/>
      <c r="D162" s="89"/>
      <c r="E162" s="352"/>
      <c r="F162" s="290"/>
    </row>
    <row r="163" spans="1:6" ht="12.75">
      <c r="A163" s="308"/>
      <c r="B163" s="296"/>
      <c r="C163" s="294"/>
      <c r="D163" s="89"/>
      <c r="E163" s="352"/>
      <c r="F163" s="290"/>
    </row>
    <row r="164" spans="1:6" ht="25.5">
      <c r="A164" s="84" t="s">
        <v>217</v>
      </c>
      <c r="B164" s="304" t="s">
        <v>562</v>
      </c>
      <c r="C164" s="294"/>
      <c r="D164" s="89"/>
      <c r="E164" s="352"/>
      <c r="F164" s="290"/>
    </row>
    <row r="165" spans="1:6" ht="28.5" customHeight="1">
      <c r="A165" s="308"/>
      <c r="B165" s="317" t="s">
        <v>563</v>
      </c>
      <c r="C165" s="294"/>
      <c r="D165" s="89"/>
      <c r="E165" s="352"/>
      <c r="F165" s="290"/>
    </row>
    <row r="166" spans="1:6" ht="63.75">
      <c r="A166" s="308"/>
      <c r="B166" s="304" t="s">
        <v>564</v>
      </c>
      <c r="C166" s="294"/>
      <c r="D166" s="89"/>
      <c r="E166" s="352"/>
      <c r="F166" s="290"/>
    </row>
    <row r="167" spans="1:6" ht="12.75">
      <c r="A167" s="308"/>
      <c r="B167" s="294" t="s">
        <v>565</v>
      </c>
      <c r="C167" s="294"/>
      <c r="D167" s="89"/>
      <c r="E167" s="352"/>
      <c r="F167" s="290"/>
    </row>
    <row r="168" spans="1:6" ht="12.75">
      <c r="A168" s="308"/>
      <c r="B168" s="294" t="s">
        <v>566</v>
      </c>
      <c r="C168" s="294"/>
      <c r="D168" s="89"/>
      <c r="E168" s="352"/>
      <c r="F168" s="290"/>
    </row>
    <row r="169" spans="1:6" ht="12.75">
      <c r="A169" s="308"/>
      <c r="B169" s="294" t="s">
        <v>567</v>
      </c>
      <c r="C169" s="294"/>
      <c r="D169" s="89"/>
      <c r="E169" s="352"/>
      <c r="F169" s="290"/>
    </row>
    <row r="170" spans="1:6" ht="12.75">
      <c r="A170" s="308"/>
      <c r="B170" s="294" t="s">
        <v>568</v>
      </c>
      <c r="C170" s="294"/>
      <c r="D170" s="89"/>
      <c r="E170" s="352"/>
      <c r="F170" s="290"/>
    </row>
    <row r="171" spans="1:6" ht="12.75">
      <c r="A171" s="308"/>
      <c r="B171" s="294" t="s">
        <v>569</v>
      </c>
      <c r="C171" s="294"/>
      <c r="D171" s="89"/>
      <c r="E171" s="352"/>
      <c r="F171" s="290"/>
    </row>
    <row r="172" spans="1:6" ht="12.75">
      <c r="A172" s="308"/>
      <c r="B172" s="294" t="s">
        <v>570</v>
      </c>
      <c r="C172" s="294"/>
      <c r="D172" s="89"/>
      <c r="E172" s="352"/>
      <c r="F172" s="290"/>
    </row>
    <row r="173" spans="1:6" ht="12.75">
      <c r="A173" s="308"/>
      <c r="B173" s="295" t="s">
        <v>480</v>
      </c>
      <c r="C173" s="294"/>
      <c r="D173" s="89"/>
      <c r="E173" s="352"/>
      <c r="F173" s="290"/>
    </row>
    <row r="174" spans="1:6" ht="12.75">
      <c r="A174" s="308"/>
      <c r="B174" s="296" t="s">
        <v>481</v>
      </c>
      <c r="C174" s="294"/>
      <c r="D174" s="89"/>
      <c r="E174" s="352"/>
      <c r="F174" s="290"/>
    </row>
    <row r="175" spans="1:6" ht="12.75">
      <c r="A175" s="308"/>
      <c r="B175" s="296"/>
      <c r="C175" s="294"/>
      <c r="D175" s="89"/>
      <c r="E175" s="352"/>
      <c r="F175" s="290"/>
    </row>
    <row r="176" spans="1:6" ht="51">
      <c r="A176" s="308"/>
      <c r="B176" s="304" t="s">
        <v>571</v>
      </c>
      <c r="C176" s="294"/>
      <c r="D176" s="89"/>
      <c r="E176" s="352"/>
      <c r="F176" s="290"/>
    </row>
    <row r="177" spans="1:6" ht="127.5">
      <c r="A177" s="308"/>
      <c r="B177" s="49" t="s">
        <v>572</v>
      </c>
      <c r="C177" s="294"/>
      <c r="D177" s="89"/>
      <c r="E177" s="352"/>
      <c r="F177" s="290"/>
    </row>
    <row r="178" spans="1:6" ht="25.5">
      <c r="A178" s="308"/>
      <c r="B178" s="49" t="s">
        <v>573</v>
      </c>
      <c r="C178" s="294">
        <v>1</v>
      </c>
      <c r="D178" s="89" t="s">
        <v>367</v>
      </c>
      <c r="E178" s="352"/>
      <c r="F178" s="290">
        <f>C178*E178</f>
        <v>0</v>
      </c>
    </row>
    <row r="179" spans="1:6" ht="12.75">
      <c r="A179" s="308"/>
      <c r="B179" s="296"/>
      <c r="C179" s="294"/>
      <c r="D179" s="89"/>
      <c r="E179" s="352"/>
      <c r="F179" s="290"/>
    </row>
    <row r="180" spans="1:6" ht="12.75">
      <c r="A180" s="84" t="s">
        <v>218</v>
      </c>
      <c r="B180" s="304" t="s">
        <v>574</v>
      </c>
      <c r="C180" s="299"/>
      <c r="D180" s="314"/>
      <c r="E180" s="353"/>
      <c r="F180" s="318"/>
    </row>
    <row r="181" spans="1:6" ht="51">
      <c r="A181" s="319"/>
      <c r="B181" s="49" t="s">
        <v>575</v>
      </c>
      <c r="C181" s="299"/>
      <c r="D181" s="314"/>
      <c r="E181" s="353"/>
      <c r="F181" s="318"/>
    </row>
    <row r="182" spans="1:6" ht="12.75">
      <c r="A182" s="320"/>
      <c r="B182" s="315" t="s">
        <v>576</v>
      </c>
      <c r="C182" s="299"/>
      <c r="D182" s="314"/>
      <c r="E182" s="353"/>
      <c r="F182" s="318"/>
    </row>
    <row r="183" spans="1:6" ht="12.75">
      <c r="A183" s="320"/>
      <c r="B183" s="315" t="s">
        <v>577</v>
      </c>
      <c r="C183" s="299"/>
      <c r="D183" s="314"/>
      <c r="E183" s="353"/>
      <c r="F183" s="318"/>
    </row>
    <row r="184" spans="1:6" ht="12.75">
      <c r="A184" s="320"/>
      <c r="B184" s="315" t="s">
        <v>578</v>
      </c>
      <c r="C184" s="299"/>
      <c r="D184" s="314"/>
      <c r="E184" s="353"/>
      <c r="F184" s="318"/>
    </row>
    <row r="185" spans="1:6" ht="12.75">
      <c r="A185" s="320"/>
      <c r="B185" s="49" t="s">
        <v>579</v>
      </c>
      <c r="C185" s="299"/>
      <c r="D185" s="314"/>
      <c r="E185" s="353"/>
      <c r="F185" s="318"/>
    </row>
    <row r="186" spans="1:6" ht="12.75">
      <c r="A186" s="320"/>
      <c r="B186" s="49" t="s">
        <v>580</v>
      </c>
      <c r="C186" s="299"/>
      <c r="D186" s="314"/>
      <c r="E186" s="353"/>
      <c r="F186" s="318"/>
    </row>
    <row r="187" spans="1:6" ht="12.75">
      <c r="A187" s="320"/>
      <c r="B187" s="315" t="s">
        <v>581</v>
      </c>
      <c r="C187" s="299"/>
      <c r="D187" s="314"/>
      <c r="E187" s="353"/>
      <c r="F187" s="318"/>
    </row>
    <row r="188" spans="1:6" ht="12.75">
      <c r="A188" s="320"/>
      <c r="B188" s="315" t="s">
        <v>509</v>
      </c>
      <c r="C188" s="299"/>
      <c r="D188" s="314"/>
      <c r="E188" s="353"/>
      <c r="F188" s="318"/>
    </row>
    <row r="189" spans="1:6" ht="12.75">
      <c r="A189" s="320"/>
      <c r="B189" s="315" t="s">
        <v>582</v>
      </c>
      <c r="C189" s="299"/>
      <c r="D189" s="314"/>
      <c r="E189" s="353"/>
      <c r="F189" s="318"/>
    </row>
    <row r="190" spans="1:6" ht="12.75">
      <c r="A190" s="320"/>
      <c r="B190" s="315" t="s">
        <v>583</v>
      </c>
      <c r="C190" s="299"/>
      <c r="D190" s="314"/>
      <c r="E190" s="353"/>
      <c r="F190" s="318"/>
    </row>
    <row r="191" spans="1:6" ht="12.75">
      <c r="A191" s="320"/>
      <c r="B191" s="315" t="s">
        <v>584</v>
      </c>
      <c r="C191" s="299"/>
      <c r="D191" s="314"/>
      <c r="E191" s="353"/>
      <c r="F191" s="318"/>
    </row>
    <row r="192" spans="1:6" ht="12.75">
      <c r="A192" s="320"/>
      <c r="B192" s="315" t="s">
        <v>585</v>
      </c>
      <c r="C192" s="299"/>
      <c r="D192" s="314"/>
      <c r="E192" s="353"/>
      <c r="F192" s="318"/>
    </row>
    <row r="193" spans="1:6" ht="12.75">
      <c r="A193" s="320"/>
      <c r="B193" s="315" t="s">
        <v>586</v>
      </c>
      <c r="C193" s="299"/>
      <c r="D193" s="314"/>
      <c r="E193" s="353"/>
      <c r="F193" s="318"/>
    </row>
    <row r="194" spans="1:6" ht="12.75">
      <c r="A194" s="320"/>
      <c r="B194" s="49" t="s">
        <v>587</v>
      </c>
      <c r="C194" s="299"/>
      <c r="D194" s="314"/>
      <c r="E194" s="353"/>
      <c r="F194" s="318"/>
    </row>
    <row r="195" spans="1:6" ht="42" customHeight="1">
      <c r="A195" s="320"/>
      <c r="B195" s="49" t="s">
        <v>510</v>
      </c>
      <c r="C195" s="294">
        <v>1</v>
      </c>
      <c r="D195" s="89" t="s">
        <v>367</v>
      </c>
      <c r="E195" s="352"/>
      <c r="F195" s="290">
        <f>C195*E195</f>
        <v>0</v>
      </c>
    </row>
    <row r="196" spans="1:6" ht="12.75">
      <c r="A196" s="308"/>
      <c r="B196" s="296"/>
      <c r="C196" s="294"/>
      <c r="D196" s="89"/>
      <c r="E196" s="352"/>
      <c r="F196" s="290"/>
    </row>
    <row r="197" spans="1:6" ht="12.75">
      <c r="A197" s="84" t="s">
        <v>219</v>
      </c>
      <c r="B197" s="304" t="s">
        <v>588</v>
      </c>
      <c r="C197" s="294"/>
      <c r="D197" s="89"/>
      <c r="E197" s="352"/>
      <c r="F197" s="290"/>
    </row>
    <row r="198" spans="1:6" ht="38.25">
      <c r="A198" s="84"/>
      <c r="B198" s="49" t="s">
        <v>589</v>
      </c>
      <c r="C198" s="294"/>
      <c r="D198" s="89"/>
      <c r="E198" s="352"/>
      <c r="F198" s="290"/>
    </row>
    <row r="199" spans="1:6" ht="129.75" customHeight="1">
      <c r="A199" s="84"/>
      <c r="B199" s="49" t="s">
        <v>590</v>
      </c>
      <c r="C199" s="294"/>
      <c r="D199" s="89"/>
      <c r="E199" s="352"/>
      <c r="F199" s="290"/>
    </row>
    <row r="200" spans="1:6" ht="53.25" customHeight="1">
      <c r="A200" s="308"/>
      <c r="B200" s="49" t="s">
        <v>591</v>
      </c>
      <c r="C200" s="294"/>
      <c r="D200" s="89"/>
      <c r="E200" s="352"/>
      <c r="F200" s="290"/>
    </row>
    <row r="201" spans="1:6" ht="25.5">
      <c r="A201" s="308"/>
      <c r="B201" s="49" t="s">
        <v>592</v>
      </c>
      <c r="C201" s="294">
        <v>1</v>
      </c>
      <c r="D201" s="89" t="s">
        <v>367</v>
      </c>
      <c r="E201" s="352"/>
      <c r="F201" s="290">
        <f>C201*E201</f>
        <v>0</v>
      </c>
    </row>
    <row r="202" spans="1:6" ht="12.75">
      <c r="A202" s="308"/>
      <c r="B202" s="295" t="s">
        <v>480</v>
      </c>
      <c r="C202" s="294"/>
      <c r="D202" s="89"/>
      <c r="E202" s="352"/>
      <c r="F202" s="290"/>
    </row>
    <row r="203" spans="1:6" ht="12.75">
      <c r="A203" s="308"/>
      <c r="B203" s="296" t="s">
        <v>481</v>
      </c>
      <c r="C203" s="294"/>
      <c r="D203" s="89"/>
      <c r="E203" s="352"/>
      <c r="F203" s="290"/>
    </row>
    <row r="204" spans="1:6" ht="12.75">
      <c r="A204" s="308"/>
      <c r="B204" s="296"/>
      <c r="C204" s="294"/>
      <c r="D204" s="89"/>
      <c r="E204" s="352"/>
      <c r="F204" s="290"/>
    </row>
    <row r="205" spans="1:6" ht="12.75">
      <c r="A205" s="84" t="s">
        <v>220</v>
      </c>
      <c r="B205" s="304" t="s">
        <v>593</v>
      </c>
      <c r="C205" s="294"/>
      <c r="D205" s="89"/>
      <c r="E205" s="352"/>
      <c r="F205" s="290"/>
    </row>
    <row r="206" spans="1:6" ht="27" customHeight="1">
      <c r="A206" s="308"/>
      <c r="B206" s="49" t="s">
        <v>594</v>
      </c>
      <c r="C206" s="294">
        <v>2</v>
      </c>
      <c r="D206" s="89" t="s">
        <v>367</v>
      </c>
      <c r="E206" s="352"/>
      <c r="F206" s="290">
        <f>C206*E206</f>
        <v>0</v>
      </c>
    </row>
    <row r="207" spans="1:6" ht="12.75">
      <c r="A207" s="308"/>
      <c r="B207" s="296"/>
      <c r="C207" s="294"/>
      <c r="D207" s="89"/>
      <c r="E207" s="352"/>
      <c r="F207" s="290"/>
    </row>
    <row r="208" spans="1:6" ht="12.75">
      <c r="A208" s="84" t="s">
        <v>221</v>
      </c>
      <c r="B208" s="297" t="s">
        <v>595</v>
      </c>
      <c r="C208" s="288"/>
      <c r="D208" s="89"/>
      <c r="E208" s="352"/>
      <c r="F208" s="290"/>
    </row>
    <row r="209" spans="1:6" ht="25.5">
      <c r="A209" s="308"/>
      <c r="B209" s="291" t="s">
        <v>483</v>
      </c>
      <c r="C209" s="292"/>
      <c r="D209" s="293"/>
      <c r="E209" s="352"/>
      <c r="F209" s="290"/>
    </row>
    <row r="210" spans="1:6" ht="12.75">
      <c r="A210" s="308"/>
      <c r="B210" s="298" t="s">
        <v>596</v>
      </c>
      <c r="C210" s="299"/>
      <c r="D210" s="300"/>
      <c r="E210" s="352"/>
      <c r="F210" s="290"/>
    </row>
    <row r="211" spans="1:6" ht="12.75">
      <c r="A211" s="308"/>
      <c r="B211" s="298" t="s">
        <v>597</v>
      </c>
      <c r="C211" s="298"/>
      <c r="D211" s="301"/>
      <c r="E211" s="352"/>
      <c r="F211" s="290"/>
    </row>
    <row r="212" spans="1:6" ht="12.75">
      <c r="A212" s="308"/>
      <c r="B212" s="298" t="s">
        <v>598</v>
      </c>
      <c r="C212" s="298"/>
      <c r="D212" s="301"/>
      <c r="E212" s="352"/>
      <c r="F212" s="290"/>
    </row>
    <row r="213" spans="1:6" ht="12.75">
      <c r="A213" s="308"/>
      <c r="B213" s="298" t="s">
        <v>599</v>
      </c>
      <c r="C213" s="298"/>
      <c r="D213" s="301"/>
      <c r="E213" s="352"/>
      <c r="F213" s="290"/>
    </row>
    <row r="214" spans="1:6" ht="12.75">
      <c r="A214" s="308"/>
      <c r="B214" s="298" t="s">
        <v>488</v>
      </c>
      <c r="C214" s="298"/>
      <c r="D214" s="302"/>
      <c r="E214" s="352"/>
      <c r="F214" s="290"/>
    </row>
    <row r="215" spans="1:6" ht="12.75">
      <c r="A215" s="308"/>
      <c r="B215" s="298" t="s">
        <v>541</v>
      </c>
      <c r="C215" s="298"/>
      <c r="D215" s="301"/>
      <c r="E215" s="352"/>
      <c r="F215" s="290"/>
    </row>
    <row r="216" spans="1:6" ht="12.75">
      <c r="A216" s="308"/>
      <c r="B216" s="298" t="s">
        <v>600</v>
      </c>
      <c r="C216" s="298"/>
      <c r="D216" s="301"/>
      <c r="E216" s="352"/>
      <c r="F216" s="290"/>
    </row>
    <row r="217" spans="1:6" ht="12.75">
      <c r="A217" s="308"/>
      <c r="B217" s="298" t="s">
        <v>601</v>
      </c>
      <c r="C217" s="298"/>
      <c r="D217" s="303"/>
      <c r="E217" s="352"/>
      <c r="F217" s="290"/>
    </row>
    <row r="218" spans="1:6" ht="25.5">
      <c r="A218" s="308"/>
      <c r="B218" s="49" t="s">
        <v>493</v>
      </c>
      <c r="C218" s="298"/>
      <c r="D218" s="303"/>
      <c r="E218" s="352"/>
      <c r="F218" s="290"/>
    </row>
    <row r="219" spans="1:6" ht="51">
      <c r="A219" s="308"/>
      <c r="B219" s="49" t="s">
        <v>602</v>
      </c>
      <c r="C219" s="294">
        <v>1</v>
      </c>
      <c r="D219" s="89" t="s">
        <v>367</v>
      </c>
      <c r="E219" s="352"/>
      <c r="F219" s="290">
        <f>C219*E219</f>
        <v>0</v>
      </c>
    </row>
    <row r="220" spans="1:6" ht="12.75">
      <c r="A220" s="308"/>
      <c r="B220" s="295" t="s">
        <v>480</v>
      </c>
      <c r="C220" s="294"/>
      <c r="D220" s="89"/>
      <c r="E220" s="352"/>
      <c r="F220" s="290"/>
    </row>
    <row r="221" spans="1:6" ht="12.75">
      <c r="A221" s="308"/>
      <c r="B221" s="296" t="s">
        <v>481</v>
      </c>
      <c r="C221" s="294"/>
      <c r="D221" s="89"/>
      <c r="E221" s="352"/>
      <c r="F221" s="290"/>
    </row>
    <row r="222" spans="1:6" ht="12.75">
      <c r="A222" s="308"/>
      <c r="B222" s="49"/>
      <c r="C222" s="294"/>
      <c r="D222" s="89"/>
      <c r="E222" s="352"/>
      <c r="F222" s="290"/>
    </row>
    <row r="223" spans="1:6" ht="12.75">
      <c r="A223" s="84" t="s">
        <v>223</v>
      </c>
      <c r="B223" s="304" t="s">
        <v>511</v>
      </c>
      <c r="C223" s="299"/>
      <c r="D223" s="314"/>
      <c r="E223" s="352"/>
      <c r="F223" s="290"/>
    </row>
    <row r="224" spans="1:6" ht="38.25">
      <c r="A224" s="308"/>
      <c r="B224" s="49" t="s">
        <v>502</v>
      </c>
      <c r="C224" s="299"/>
      <c r="D224" s="314"/>
      <c r="E224" s="352"/>
      <c r="F224" s="290"/>
    </row>
    <row r="225" spans="1:6" ht="12.75">
      <c r="A225" s="308"/>
      <c r="B225" s="49" t="s">
        <v>603</v>
      </c>
      <c r="C225" s="299"/>
      <c r="D225" s="314"/>
      <c r="E225" s="352"/>
      <c r="F225" s="290"/>
    </row>
    <row r="226" spans="1:6" ht="12.75">
      <c r="A226" s="308"/>
      <c r="B226" s="49" t="s">
        <v>604</v>
      </c>
      <c r="C226" s="299"/>
      <c r="D226" s="314"/>
      <c r="E226" s="352"/>
      <c r="F226" s="290"/>
    </row>
    <row r="227" spans="1:6" ht="12.75">
      <c r="A227" s="308"/>
      <c r="B227" s="315" t="s">
        <v>605</v>
      </c>
      <c r="C227" s="299"/>
      <c r="D227" s="314"/>
      <c r="E227" s="352"/>
      <c r="F227" s="290"/>
    </row>
    <row r="228" spans="1:6" ht="42" customHeight="1">
      <c r="A228" s="308"/>
      <c r="B228" s="49" t="s">
        <v>510</v>
      </c>
      <c r="C228" s="294">
        <v>1</v>
      </c>
      <c r="D228" s="89" t="s">
        <v>367</v>
      </c>
      <c r="E228" s="352"/>
      <c r="F228" s="290">
        <f>C228*E228</f>
        <v>0</v>
      </c>
    </row>
    <row r="229" spans="1:6" ht="12.75">
      <c r="A229" s="308"/>
      <c r="B229" s="49"/>
      <c r="C229" s="294"/>
      <c r="D229" s="89"/>
      <c r="E229" s="352"/>
      <c r="F229" s="290"/>
    </row>
    <row r="230" spans="1:6" ht="12.75">
      <c r="A230" s="84" t="s">
        <v>222</v>
      </c>
      <c r="B230" s="297" t="s">
        <v>482</v>
      </c>
      <c r="C230" s="292"/>
      <c r="D230" s="293"/>
      <c r="E230" s="352"/>
      <c r="F230" s="290"/>
    </row>
    <row r="231" spans="1:6" ht="25.5">
      <c r="A231" s="117"/>
      <c r="B231" s="88" t="s">
        <v>483</v>
      </c>
      <c r="C231" s="292"/>
      <c r="D231" s="293"/>
      <c r="E231" s="352"/>
      <c r="F231" s="290"/>
    </row>
    <row r="232" spans="1:6" ht="12.75">
      <c r="A232" s="117"/>
      <c r="B232" s="298" t="s">
        <v>102</v>
      </c>
      <c r="C232" s="299"/>
      <c r="D232" s="300"/>
      <c r="E232" s="352"/>
      <c r="F232" s="290"/>
    </row>
    <row r="233" spans="1:6" ht="12.75">
      <c r="A233" s="117"/>
      <c r="B233" s="298" t="s">
        <v>101</v>
      </c>
      <c r="C233" s="298"/>
      <c r="D233" s="301"/>
      <c r="E233" s="352"/>
      <c r="F233" s="290"/>
    </row>
    <row r="234" spans="1:6" ht="12.75">
      <c r="A234" s="117"/>
      <c r="B234" s="298" t="s">
        <v>540</v>
      </c>
      <c r="C234" s="298"/>
      <c r="D234" s="301"/>
      <c r="E234" s="352"/>
      <c r="F234" s="290"/>
    </row>
    <row r="235" spans="1:6" ht="12.75">
      <c r="A235" s="117"/>
      <c r="B235" s="298" t="s">
        <v>487</v>
      </c>
      <c r="C235" s="298"/>
      <c r="D235" s="301"/>
      <c r="E235" s="352"/>
      <c r="F235" s="290"/>
    </row>
    <row r="236" spans="1:6" ht="12.75">
      <c r="A236" s="117"/>
      <c r="B236" s="298" t="s">
        <v>488</v>
      </c>
      <c r="C236" s="298"/>
      <c r="D236" s="302"/>
      <c r="E236" s="352"/>
      <c r="F236" s="290"/>
    </row>
    <row r="237" spans="1:6" ht="12.75">
      <c r="A237" s="117"/>
      <c r="B237" s="298" t="s">
        <v>541</v>
      </c>
      <c r="C237" s="298"/>
      <c r="D237" s="301"/>
      <c r="E237" s="352"/>
      <c r="F237" s="290"/>
    </row>
    <row r="238" spans="1:6" ht="12.75">
      <c r="A238" s="117"/>
      <c r="B238" s="298" t="s">
        <v>542</v>
      </c>
      <c r="C238" s="298"/>
      <c r="D238" s="301"/>
      <c r="E238" s="352"/>
      <c r="F238" s="290"/>
    </row>
    <row r="239" spans="1:6" ht="12.75">
      <c r="A239" s="117"/>
      <c r="B239" s="298" t="s">
        <v>543</v>
      </c>
      <c r="C239" s="298"/>
      <c r="D239" s="303"/>
      <c r="E239" s="352"/>
      <c r="F239" s="290"/>
    </row>
    <row r="240" spans="1:6" ht="25.5">
      <c r="A240" s="117"/>
      <c r="B240" s="49" t="s">
        <v>493</v>
      </c>
      <c r="C240" s="298"/>
      <c r="D240" s="303"/>
      <c r="E240" s="352"/>
      <c r="F240" s="290"/>
    </row>
    <row r="241" spans="1:6" ht="63.75">
      <c r="A241" s="117"/>
      <c r="B241" s="49" t="s">
        <v>494</v>
      </c>
      <c r="C241" s="294">
        <v>1</v>
      </c>
      <c r="D241" s="89" t="s">
        <v>367</v>
      </c>
      <c r="E241" s="352"/>
      <c r="F241" s="290">
        <f>C241*E241</f>
        <v>0</v>
      </c>
    </row>
    <row r="242" spans="1:6" ht="12.75">
      <c r="A242" s="117"/>
      <c r="B242" s="295" t="s">
        <v>480</v>
      </c>
      <c r="C242" s="294"/>
      <c r="D242" s="89"/>
      <c r="E242" s="352"/>
      <c r="F242" s="290"/>
    </row>
    <row r="243" spans="1:6" ht="12.75">
      <c r="A243" s="117"/>
      <c r="B243" s="296" t="s">
        <v>481</v>
      </c>
      <c r="C243" s="294"/>
      <c r="D243" s="89"/>
      <c r="E243" s="352"/>
      <c r="F243" s="290"/>
    </row>
    <row r="244" spans="1:6" ht="12.75">
      <c r="A244" s="117"/>
      <c r="B244" s="49"/>
      <c r="C244" s="294"/>
      <c r="D244" s="89"/>
      <c r="E244" s="352"/>
      <c r="F244" s="290"/>
    </row>
    <row r="245" spans="1:6" ht="12.75">
      <c r="A245" s="84" t="s">
        <v>224</v>
      </c>
      <c r="B245" s="304" t="s">
        <v>511</v>
      </c>
      <c r="C245" s="299"/>
      <c r="D245" s="314"/>
      <c r="E245" s="352"/>
      <c r="F245" s="290"/>
    </row>
    <row r="246" spans="1:6" ht="38.25">
      <c r="A246" s="84"/>
      <c r="B246" s="49" t="s">
        <v>502</v>
      </c>
      <c r="C246" s="299"/>
      <c r="D246" s="314"/>
      <c r="E246" s="352"/>
      <c r="F246" s="290"/>
    </row>
    <row r="247" spans="1:6" ht="12.75">
      <c r="A247" s="84"/>
      <c r="B247" s="49" t="s">
        <v>103</v>
      </c>
      <c r="C247" s="299"/>
      <c r="D247" s="314"/>
      <c r="E247" s="352"/>
      <c r="F247" s="290"/>
    </row>
    <row r="248" spans="1:6" ht="12.75">
      <c r="A248" s="84"/>
      <c r="B248" s="49" t="s">
        <v>104</v>
      </c>
      <c r="C248" s="299"/>
      <c r="D248" s="314"/>
      <c r="E248" s="352"/>
      <c r="F248" s="290"/>
    </row>
    <row r="249" spans="1:6" ht="12.75">
      <c r="A249" s="84"/>
      <c r="B249" s="315" t="s">
        <v>105</v>
      </c>
      <c r="C249" s="299"/>
      <c r="D249" s="314"/>
      <c r="E249" s="352"/>
      <c r="F249" s="290"/>
    </row>
    <row r="250" spans="1:6" ht="40.5" customHeight="1">
      <c r="A250" s="84"/>
      <c r="B250" s="49" t="s">
        <v>510</v>
      </c>
      <c r="C250" s="294">
        <v>1</v>
      </c>
      <c r="D250" s="89" t="s">
        <v>367</v>
      </c>
      <c r="E250" s="352"/>
      <c r="F250" s="290">
        <f>C250*E250</f>
        <v>0</v>
      </c>
    </row>
    <row r="251" spans="1:6" ht="12.75">
      <c r="A251" s="308"/>
      <c r="B251" s="49"/>
      <c r="C251" s="294"/>
      <c r="D251" s="89"/>
      <c r="E251" s="352"/>
      <c r="F251" s="290"/>
    </row>
    <row r="252" spans="1:6" ht="12.75">
      <c r="A252" s="84" t="s">
        <v>225</v>
      </c>
      <c r="B252" s="304" t="s">
        <v>606</v>
      </c>
      <c r="C252" s="294"/>
      <c r="D252" s="89"/>
      <c r="E252" s="352"/>
      <c r="F252" s="290"/>
    </row>
    <row r="253" spans="1:6" ht="38.25">
      <c r="A253" s="308"/>
      <c r="B253" s="49" t="s">
        <v>607</v>
      </c>
      <c r="C253" s="294"/>
      <c r="D253" s="89"/>
      <c r="E253" s="352"/>
      <c r="F253" s="290"/>
    </row>
    <row r="254" spans="1:6" ht="12.75">
      <c r="A254" s="308"/>
      <c r="B254" s="49" t="s">
        <v>608</v>
      </c>
      <c r="C254" s="294"/>
      <c r="D254" s="89"/>
      <c r="E254" s="352"/>
      <c r="F254" s="290"/>
    </row>
    <row r="255" spans="1:6" ht="12.75">
      <c r="A255" s="308"/>
      <c r="B255" s="49" t="s">
        <v>609</v>
      </c>
      <c r="C255" s="294"/>
      <c r="D255" s="89"/>
      <c r="E255" s="352"/>
      <c r="F255" s="290"/>
    </row>
    <row r="256" spans="1:6" ht="12.75">
      <c r="A256" s="308"/>
      <c r="B256" s="49" t="s">
        <v>610</v>
      </c>
      <c r="C256" s="294"/>
      <c r="D256" s="89"/>
      <c r="E256" s="352"/>
      <c r="F256" s="290"/>
    </row>
    <row r="257" spans="1:6" ht="25.5">
      <c r="A257" s="308"/>
      <c r="B257" s="49" t="s">
        <v>611</v>
      </c>
      <c r="C257" s="294"/>
      <c r="D257" s="89"/>
      <c r="E257" s="352"/>
      <c r="F257" s="290"/>
    </row>
    <row r="258" spans="1:6" ht="12.75">
      <c r="A258" s="308"/>
      <c r="B258" s="49" t="s">
        <v>612</v>
      </c>
      <c r="C258" s="294"/>
      <c r="D258" s="89"/>
      <c r="E258" s="352"/>
      <c r="F258" s="290"/>
    </row>
    <row r="259" spans="1:6" ht="25.5">
      <c r="A259" s="308"/>
      <c r="B259" s="49" t="s">
        <v>613</v>
      </c>
      <c r="C259" s="294"/>
      <c r="D259" s="89"/>
      <c r="E259" s="352"/>
      <c r="F259" s="290"/>
    </row>
    <row r="260" spans="1:6" ht="102">
      <c r="A260" s="308"/>
      <c r="B260" s="49" t="s">
        <v>614</v>
      </c>
      <c r="C260" s="294"/>
      <c r="D260" s="89"/>
      <c r="E260" s="352"/>
      <c r="F260" s="290"/>
    </row>
    <row r="261" spans="1:6" ht="25.5">
      <c r="A261" s="308"/>
      <c r="B261" s="49" t="s">
        <v>615</v>
      </c>
      <c r="C261" s="294">
        <v>1</v>
      </c>
      <c r="D261" s="89" t="s">
        <v>367</v>
      </c>
      <c r="E261" s="352"/>
      <c r="F261" s="290">
        <f>C261*E261</f>
        <v>0</v>
      </c>
    </row>
    <row r="262" spans="1:6" ht="12.75">
      <c r="A262" s="308"/>
      <c r="B262" s="295" t="s">
        <v>480</v>
      </c>
      <c r="C262" s="294"/>
      <c r="D262" s="89"/>
      <c r="E262" s="352"/>
      <c r="F262" s="290"/>
    </row>
    <row r="263" spans="1:6" ht="12.75">
      <c r="A263" s="308"/>
      <c r="B263" s="296" t="s">
        <v>481</v>
      </c>
      <c r="C263" s="294"/>
      <c r="D263" s="89"/>
      <c r="E263" s="352"/>
      <c r="F263" s="290"/>
    </row>
    <row r="264" spans="1:6" ht="12.75">
      <c r="A264" s="308"/>
      <c r="B264" s="49"/>
      <c r="C264" s="294"/>
      <c r="D264" s="89"/>
      <c r="E264" s="352"/>
      <c r="F264" s="290"/>
    </row>
    <row r="265" spans="1:6" ht="12.75">
      <c r="A265" s="84" t="s">
        <v>226</v>
      </c>
      <c r="B265" s="304" t="s">
        <v>616</v>
      </c>
      <c r="C265" s="294"/>
      <c r="D265" s="89"/>
      <c r="E265" s="352"/>
      <c r="F265" s="290"/>
    </row>
    <row r="266" spans="1:6" ht="25.5">
      <c r="A266" s="308"/>
      <c r="B266" s="49" t="s">
        <v>617</v>
      </c>
      <c r="C266" s="294"/>
      <c r="D266" s="89"/>
      <c r="E266" s="352"/>
      <c r="F266" s="290"/>
    </row>
    <row r="267" spans="1:6" ht="76.5">
      <c r="A267" s="308"/>
      <c r="B267" s="49" t="s">
        <v>618</v>
      </c>
      <c r="C267" s="294"/>
      <c r="D267" s="89"/>
      <c r="E267" s="352"/>
      <c r="F267" s="290"/>
    </row>
    <row r="268" spans="1:6" ht="12.75">
      <c r="A268" s="308"/>
      <c r="B268" s="298" t="s">
        <v>538</v>
      </c>
      <c r="C268" s="299"/>
      <c r="D268" s="300"/>
      <c r="E268" s="352"/>
      <c r="F268" s="290"/>
    </row>
    <row r="269" spans="1:6" ht="12.75">
      <c r="A269" s="308"/>
      <c r="B269" s="298" t="s">
        <v>619</v>
      </c>
      <c r="C269" s="298"/>
      <c r="D269" s="301"/>
      <c r="E269" s="352"/>
      <c r="F269" s="290"/>
    </row>
    <row r="270" spans="1:6" ht="12.75">
      <c r="A270" s="308"/>
      <c r="B270" s="298" t="s">
        <v>620</v>
      </c>
      <c r="C270" s="298"/>
      <c r="D270" s="301"/>
      <c r="E270" s="352"/>
      <c r="F270" s="290"/>
    </row>
    <row r="271" spans="1:6" ht="12.75">
      <c r="A271" s="308"/>
      <c r="B271" s="298" t="s">
        <v>621</v>
      </c>
      <c r="C271" s="298"/>
      <c r="D271" s="301"/>
      <c r="E271" s="352"/>
      <c r="F271" s="290"/>
    </row>
    <row r="272" spans="1:6" ht="12.75">
      <c r="A272" s="308"/>
      <c r="B272" s="298" t="s">
        <v>488</v>
      </c>
      <c r="C272" s="298"/>
      <c r="D272" s="302"/>
      <c r="E272" s="352"/>
      <c r="F272" s="290"/>
    </row>
    <row r="273" spans="1:6" ht="12.75">
      <c r="A273" s="308"/>
      <c r="B273" s="298" t="s">
        <v>541</v>
      </c>
      <c r="C273" s="298"/>
      <c r="D273" s="301"/>
      <c r="E273" s="352"/>
      <c r="F273" s="290"/>
    </row>
    <row r="274" spans="1:6" ht="12.75">
      <c r="A274" s="308"/>
      <c r="B274" s="298" t="s">
        <v>600</v>
      </c>
      <c r="C274" s="298"/>
      <c r="D274" s="301"/>
      <c r="E274" s="352"/>
      <c r="F274" s="290"/>
    </row>
    <row r="275" spans="1:6" ht="12.75">
      <c r="A275" s="308"/>
      <c r="B275" s="298" t="s">
        <v>601</v>
      </c>
      <c r="C275" s="298"/>
      <c r="D275" s="303"/>
      <c r="E275" s="352"/>
      <c r="F275" s="290"/>
    </row>
    <row r="276" spans="1:6" ht="25.5">
      <c r="A276" s="308"/>
      <c r="B276" s="49" t="s">
        <v>493</v>
      </c>
      <c r="C276" s="294">
        <v>2</v>
      </c>
      <c r="D276" s="89" t="s">
        <v>367</v>
      </c>
      <c r="E276" s="352"/>
      <c r="F276" s="290">
        <f>C276*E276</f>
        <v>0</v>
      </c>
    </row>
    <row r="277" spans="1:6" ht="12.75">
      <c r="A277" s="308"/>
      <c r="B277" s="49"/>
      <c r="C277" s="294"/>
      <c r="D277" s="89"/>
      <c r="E277" s="352"/>
      <c r="F277" s="290"/>
    </row>
    <row r="278" spans="1:6" ht="12.75">
      <c r="A278" s="308"/>
      <c r="B278" s="295" t="s">
        <v>480</v>
      </c>
      <c r="C278" s="294"/>
      <c r="D278" s="89"/>
      <c r="E278" s="352"/>
      <c r="F278" s="290"/>
    </row>
    <row r="279" spans="1:6" ht="12.75">
      <c r="A279" s="308"/>
      <c r="B279" s="296" t="s">
        <v>481</v>
      </c>
      <c r="C279" s="294"/>
      <c r="D279" s="89"/>
      <c r="E279" s="352"/>
      <c r="F279" s="290"/>
    </row>
    <row r="280" spans="1:6" ht="12.75">
      <c r="A280" s="308"/>
      <c r="B280" s="49"/>
      <c r="C280" s="294"/>
      <c r="D280" s="89"/>
      <c r="E280" s="352"/>
      <c r="F280" s="290"/>
    </row>
    <row r="281" spans="1:6" ht="12.75">
      <c r="A281" s="84" t="s">
        <v>227</v>
      </c>
      <c r="B281" s="304" t="s">
        <v>622</v>
      </c>
      <c r="C281" s="294"/>
      <c r="D281" s="89"/>
      <c r="E281" s="352"/>
      <c r="F281" s="290"/>
    </row>
    <row r="282" spans="1:6" ht="25.5">
      <c r="A282" s="308"/>
      <c r="B282" s="49" t="s">
        <v>623</v>
      </c>
      <c r="C282" s="294">
        <v>2</v>
      </c>
      <c r="D282" s="89" t="s">
        <v>367</v>
      </c>
      <c r="E282" s="352"/>
      <c r="F282" s="290">
        <f>C282*E282</f>
        <v>0</v>
      </c>
    </row>
    <row r="283" spans="1:6" ht="12.75">
      <c r="A283" s="84"/>
      <c r="B283" s="295" t="s">
        <v>480</v>
      </c>
      <c r="C283" s="294"/>
      <c r="D283" s="89"/>
      <c r="E283" s="352"/>
      <c r="F283" s="290"/>
    </row>
    <row r="284" spans="1:6" ht="12.75">
      <c r="A284" s="308"/>
      <c r="B284" s="296" t="s">
        <v>481</v>
      </c>
      <c r="C284" s="294"/>
      <c r="D284" s="89"/>
      <c r="E284" s="352"/>
      <c r="F284" s="290"/>
    </row>
    <row r="285" spans="1:6" ht="12.75">
      <c r="A285" s="308"/>
      <c r="B285" s="49"/>
      <c r="C285" s="294"/>
      <c r="D285" s="89"/>
      <c r="E285" s="352"/>
      <c r="F285" s="290"/>
    </row>
    <row r="286" spans="1:6" ht="12.75">
      <c r="A286" s="84" t="s">
        <v>228</v>
      </c>
      <c r="B286" s="304" t="s">
        <v>624</v>
      </c>
      <c r="C286" s="294"/>
      <c r="D286" s="89"/>
      <c r="E286" s="352"/>
      <c r="F286" s="290"/>
    </row>
    <row r="287" spans="1:6" ht="25.5">
      <c r="A287" s="84"/>
      <c r="B287" s="49" t="s">
        <v>625</v>
      </c>
      <c r="C287" s="294">
        <v>1</v>
      </c>
      <c r="D287" s="89" t="s">
        <v>367</v>
      </c>
      <c r="E287" s="352"/>
      <c r="F287" s="290">
        <f>C287*E287</f>
        <v>0</v>
      </c>
    </row>
    <row r="288" spans="1:6" ht="12.75">
      <c r="A288" s="84"/>
      <c r="B288" s="295" t="s">
        <v>480</v>
      </c>
      <c r="C288" s="294"/>
      <c r="D288" s="89"/>
      <c r="E288" s="352"/>
      <c r="F288" s="290"/>
    </row>
    <row r="289" spans="1:6" ht="12.75">
      <c r="A289" s="84"/>
      <c r="B289" s="296" t="s">
        <v>481</v>
      </c>
      <c r="C289" s="294"/>
      <c r="D289" s="89"/>
      <c r="E289" s="352"/>
      <c r="F289" s="290"/>
    </row>
    <row r="290" spans="1:6" ht="12.75">
      <c r="A290" s="84"/>
      <c r="B290" s="49"/>
      <c r="C290" s="294"/>
      <c r="D290" s="89"/>
      <c r="E290" s="352"/>
      <c r="F290" s="290"/>
    </row>
    <row r="291" spans="1:6" ht="12.75">
      <c r="A291" s="84" t="s">
        <v>650</v>
      </c>
      <c r="B291" s="304" t="s">
        <v>626</v>
      </c>
      <c r="C291" s="294"/>
      <c r="D291" s="89"/>
      <c r="E291" s="352"/>
      <c r="F291" s="290"/>
    </row>
    <row r="292" spans="1:6" ht="54" customHeight="1">
      <c r="A292" s="308"/>
      <c r="B292" s="49" t="s">
        <v>108</v>
      </c>
      <c r="C292" s="294"/>
      <c r="D292" s="89"/>
      <c r="E292" s="352"/>
      <c r="F292" s="290"/>
    </row>
    <row r="293" spans="1:6" ht="12.75">
      <c r="A293" s="308"/>
      <c r="B293" s="49" t="s">
        <v>627</v>
      </c>
      <c r="C293" s="294"/>
      <c r="D293" s="89"/>
      <c r="E293" s="352"/>
      <c r="F293" s="290"/>
    </row>
    <row r="294" spans="1:6" ht="63.75">
      <c r="A294" s="308"/>
      <c r="B294" s="49" t="s">
        <v>628</v>
      </c>
      <c r="C294" s="294"/>
      <c r="D294" s="89"/>
      <c r="E294" s="352"/>
      <c r="F294" s="290"/>
    </row>
    <row r="295" spans="1:6" ht="102">
      <c r="A295" s="308"/>
      <c r="B295" s="49" t="s">
        <v>629</v>
      </c>
      <c r="C295" s="294"/>
      <c r="D295" s="89"/>
      <c r="E295" s="352"/>
      <c r="F295" s="290"/>
    </row>
    <row r="296" spans="1:6" ht="38.25">
      <c r="A296" s="308"/>
      <c r="B296" s="49" t="s">
        <v>630</v>
      </c>
      <c r="C296" s="294">
        <v>1</v>
      </c>
      <c r="D296" s="89" t="s">
        <v>367</v>
      </c>
      <c r="E296" s="352"/>
      <c r="F296" s="290">
        <f>C296*E296</f>
        <v>0</v>
      </c>
    </row>
    <row r="297" spans="1:6" ht="12.75">
      <c r="A297" s="308"/>
      <c r="B297" s="295" t="s">
        <v>480</v>
      </c>
      <c r="C297" s="294"/>
      <c r="D297" s="89"/>
      <c r="E297" s="352"/>
      <c r="F297" s="290"/>
    </row>
    <row r="298" spans="1:6" ht="12.75">
      <c r="A298" s="308"/>
      <c r="B298" s="296" t="s">
        <v>481</v>
      </c>
      <c r="C298" s="294"/>
      <c r="D298" s="89"/>
      <c r="E298" s="352"/>
      <c r="F298" s="290"/>
    </row>
    <row r="299" spans="1:6" ht="12.75">
      <c r="A299" s="308"/>
      <c r="B299" s="49"/>
      <c r="C299" s="294"/>
      <c r="D299" s="89"/>
      <c r="E299" s="352"/>
      <c r="F299" s="290"/>
    </row>
    <row r="300" spans="1:6" ht="12.75">
      <c r="A300" s="84" t="s">
        <v>229</v>
      </c>
      <c r="B300" s="304" t="s">
        <v>631</v>
      </c>
      <c r="C300" s="294"/>
      <c r="D300" s="89"/>
      <c r="E300" s="352"/>
      <c r="F300" s="290"/>
    </row>
    <row r="301" spans="1:6" ht="52.5" customHeight="1">
      <c r="A301" s="308"/>
      <c r="B301" s="49" t="s">
        <v>632</v>
      </c>
      <c r="C301" s="299"/>
      <c r="D301" s="314"/>
      <c r="E301" s="352"/>
      <c r="F301" s="290"/>
    </row>
    <row r="302" spans="1:6" ht="12.75">
      <c r="A302" s="308"/>
      <c r="B302" s="49" t="s">
        <v>633</v>
      </c>
      <c r="C302" s="299"/>
      <c r="D302" s="314"/>
      <c r="E302" s="352"/>
      <c r="F302" s="290"/>
    </row>
    <row r="303" spans="1:6" ht="12.75">
      <c r="A303" s="308"/>
      <c r="B303" s="49" t="s">
        <v>634</v>
      </c>
      <c r="C303" s="299"/>
      <c r="D303" s="314"/>
      <c r="E303" s="352"/>
      <c r="F303" s="290"/>
    </row>
    <row r="304" spans="1:6" ht="12.75">
      <c r="A304" s="308"/>
      <c r="B304" s="49" t="s">
        <v>635</v>
      </c>
      <c r="C304" s="299"/>
      <c r="D304" s="314"/>
      <c r="E304" s="352"/>
      <c r="F304" s="290"/>
    </row>
    <row r="305" spans="1:6" ht="12.75">
      <c r="A305" s="308"/>
      <c r="B305" s="49" t="s">
        <v>636</v>
      </c>
      <c r="C305" s="299"/>
      <c r="D305" s="314"/>
      <c r="E305" s="352"/>
      <c r="F305" s="290"/>
    </row>
    <row r="306" spans="1:6" ht="12.75">
      <c r="A306" s="308"/>
      <c r="B306" s="315" t="s">
        <v>637</v>
      </c>
      <c r="C306" s="299"/>
      <c r="D306" s="314"/>
      <c r="E306" s="352"/>
      <c r="F306" s="290"/>
    </row>
    <row r="307" spans="1:6" ht="12.75">
      <c r="A307" s="308"/>
      <c r="B307" s="315" t="s">
        <v>638</v>
      </c>
      <c r="C307" s="299"/>
      <c r="D307" s="314"/>
      <c r="E307" s="352"/>
      <c r="F307" s="290"/>
    </row>
    <row r="308" spans="1:6" ht="12.75">
      <c r="A308" s="308"/>
      <c r="B308" s="49" t="s">
        <v>639</v>
      </c>
      <c r="C308" s="299"/>
      <c r="D308" s="314"/>
      <c r="E308" s="352"/>
      <c r="F308" s="290"/>
    </row>
    <row r="309" spans="1:6" ht="12.75">
      <c r="A309" s="308"/>
      <c r="B309" s="315" t="s">
        <v>640</v>
      </c>
      <c r="C309" s="299"/>
      <c r="D309" s="314"/>
      <c r="E309" s="352"/>
      <c r="F309" s="290"/>
    </row>
    <row r="310" spans="1:6" ht="12.75">
      <c r="A310" s="308"/>
      <c r="B310" s="315" t="s">
        <v>641</v>
      </c>
      <c r="C310" s="299"/>
      <c r="D310" s="314"/>
      <c r="E310" s="352"/>
      <c r="F310" s="290"/>
    </row>
    <row r="311" spans="1:6" ht="12.75">
      <c r="A311" s="308"/>
      <c r="B311" s="315" t="s">
        <v>642</v>
      </c>
      <c r="C311" s="299"/>
      <c r="D311" s="314"/>
      <c r="E311" s="352"/>
      <c r="F311" s="290"/>
    </row>
    <row r="312" spans="1:6" ht="12.75">
      <c r="A312" s="308"/>
      <c r="B312" s="315" t="s">
        <v>643</v>
      </c>
      <c r="C312" s="299"/>
      <c r="D312" s="314"/>
      <c r="E312" s="352"/>
      <c r="F312" s="290"/>
    </row>
    <row r="313" spans="1:6" ht="12.75">
      <c r="A313" s="308"/>
      <c r="B313" s="315" t="s">
        <v>644</v>
      </c>
      <c r="C313" s="299"/>
      <c r="D313" s="314"/>
      <c r="E313" s="352"/>
      <c r="F313" s="290"/>
    </row>
    <row r="314" spans="1:6" ht="12.75">
      <c r="A314" s="308"/>
      <c r="B314" s="315" t="s">
        <v>645</v>
      </c>
      <c r="C314" s="299"/>
      <c r="D314" s="314"/>
      <c r="E314" s="352"/>
      <c r="F314" s="290"/>
    </row>
    <row r="315" spans="1:6" ht="12.75">
      <c r="A315" s="308"/>
      <c r="B315" s="315" t="s">
        <v>646</v>
      </c>
      <c r="C315" s="299"/>
      <c r="D315" s="314"/>
      <c r="E315" s="352"/>
      <c r="F315" s="290"/>
    </row>
    <row r="316" spans="1:6" ht="12.75">
      <c r="A316" s="308"/>
      <c r="B316" s="315" t="s">
        <v>647</v>
      </c>
      <c r="C316" s="299"/>
      <c r="D316" s="314"/>
      <c r="E316" s="352"/>
      <c r="F316" s="290"/>
    </row>
    <row r="317" spans="1:6" ht="12.75">
      <c r="A317" s="308"/>
      <c r="B317" s="315" t="s">
        <v>648</v>
      </c>
      <c r="C317" s="299"/>
      <c r="D317" s="314"/>
      <c r="E317" s="352"/>
      <c r="F317" s="290"/>
    </row>
    <row r="318" spans="1:6" ht="38.25">
      <c r="A318" s="308"/>
      <c r="B318" s="49" t="s">
        <v>649</v>
      </c>
      <c r="C318" s="294">
        <v>1</v>
      </c>
      <c r="D318" s="89" t="s">
        <v>367</v>
      </c>
      <c r="E318" s="352"/>
      <c r="F318" s="290">
        <f>C318*E318</f>
        <v>0</v>
      </c>
    </row>
    <row r="319" spans="1:6" ht="12.75">
      <c r="A319" s="308"/>
      <c r="B319" s="49"/>
      <c r="C319" s="294"/>
      <c r="D319" s="89"/>
      <c r="E319" s="352"/>
      <c r="F319" s="290"/>
    </row>
    <row r="320" spans="1:6" ht="12.75">
      <c r="A320" s="84" t="s">
        <v>230</v>
      </c>
      <c r="B320" s="304" t="s">
        <v>651</v>
      </c>
      <c r="C320" s="89"/>
      <c r="D320" s="289"/>
      <c r="E320" s="352"/>
      <c r="F320" s="298"/>
    </row>
    <row r="321" spans="1:6" ht="51">
      <c r="A321" s="316"/>
      <c r="B321" s="49" t="s">
        <v>652</v>
      </c>
      <c r="C321" s="89"/>
      <c r="D321" s="289"/>
      <c r="E321" s="352"/>
      <c r="F321" s="298"/>
    </row>
    <row r="322" spans="1:6" ht="53.25" customHeight="1">
      <c r="A322" s="316"/>
      <c r="B322" s="49" t="s">
        <v>551</v>
      </c>
      <c r="C322" s="89"/>
      <c r="D322" s="289"/>
      <c r="E322" s="352"/>
      <c r="F322" s="298"/>
    </row>
    <row r="323" spans="1:6" ht="12.75">
      <c r="A323" s="316"/>
      <c r="B323" s="294" t="s">
        <v>653</v>
      </c>
      <c r="C323" s="89"/>
      <c r="D323" s="289"/>
      <c r="E323" s="352"/>
      <c r="F323" s="298"/>
    </row>
    <row r="324" spans="1:6" ht="12.75">
      <c r="A324" s="316"/>
      <c r="B324" s="294" t="s">
        <v>654</v>
      </c>
      <c r="C324" s="89"/>
      <c r="D324" s="289"/>
      <c r="E324" s="352"/>
      <c r="F324" s="298"/>
    </row>
    <row r="325" spans="1:6" ht="12.75">
      <c r="A325" s="316"/>
      <c r="B325" s="294" t="s">
        <v>655</v>
      </c>
      <c r="C325" s="89"/>
      <c r="D325" s="289"/>
      <c r="E325" s="352"/>
      <c r="F325" s="298"/>
    </row>
    <row r="326" spans="1:6" ht="12.75">
      <c r="A326" s="316"/>
      <c r="B326" s="294" t="s">
        <v>656</v>
      </c>
      <c r="C326" s="89"/>
      <c r="D326" s="289"/>
      <c r="E326" s="352"/>
      <c r="F326" s="298"/>
    </row>
    <row r="327" spans="1:6" ht="12.75">
      <c r="A327" s="316"/>
      <c r="B327" s="294" t="s">
        <v>657</v>
      </c>
      <c r="C327" s="89"/>
      <c r="D327" s="289"/>
      <c r="E327" s="352"/>
      <c r="F327" s="298"/>
    </row>
    <row r="328" spans="1:6" ht="12.75">
      <c r="A328" s="316"/>
      <c r="B328" s="294" t="s">
        <v>658</v>
      </c>
      <c r="C328" s="89"/>
      <c r="D328" s="289"/>
      <c r="E328" s="352"/>
      <c r="F328" s="298"/>
    </row>
    <row r="329" spans="1:6" ht="12.75">
      <c r="A329" s="316"/>
      <c r="B329" s="294" t="s">
        <v>558</v>
      </c>
      <c r="C329" s="89"/>
      <c r="D329" s="289"/>
      <c r="E329" s="352"/>
      <c r="F329" s="298"/>
    </row>
    <row r="330" spans="1:6" ht="12.75">
      <c r="A330" s="316"/>
      <c r="B330" s="294" t="s">
        <v>559</v>
      </c>
      <c r="C330" s="89"/>
      <c r="D330" s="289"/>
      <c r="E330" s="352"/>
      <c r="F330" s="298"/>
    </row>
    <row r="331" spans="1:6" ht="12.75">
      <c r="A331" s="316"/>
      <c r="B331" s="294" t="s">
        <v>560</v>
      </c>
      <c r="C331" s="89"/>
      <c r="D331" s="289"/>
      <c r="E331" s="352"/>
      <c r="F331" s="298"/>
    </row>
    <row r="332" spans="1:6" ht="12.75">
      <c r="A332" s="316"/>
      <c r="B332" s="294" t="s">
        <v>561</v>
      </c>
      <c r="C332" s="294">
        <v>2</v>
      </c>
      <c r="D332" s="89" t="s">
        <v>367</v>
      </c>
      <c r="E332" s="352"/>
      <c r="F332" s="290">
        <f>C332*E332</f>
        <v>0</v>
      </c>
    </row>
    <row r="333" spans="1:6" ht="12.75">
      <c r="A333" s="308"/>
      <c r="B333" s="295" t="s">
        <v>480</v>
      </c>
      <c r="C333" s="294"/>
      <c r="D333" s="89"/>
      <c r="E333" s="352"/>
      <c r="F333" s="290"/>
    </row>
    <row r="334" spans="1:6" ht="12.75">
      <c r="A334" s="308"/>
      <c r="B334" s="296" t="s">
        <v>481</v>
      </c>
      <c r="C334" s="294"/>
      <c r="D334" s="89"/>
      <c r="E334" s="352"/>
      <c r="F334" s="290"/>
    </row>
    <row r="335" spans="1:6" ht="12.75">
      <c r="A335" s="308"/>
      <c r="B335" s="49"/>
      <c r="C335" s="294"/>
      <c r="D335" s="89"/>
      <c r="E335" s="352"/>
      <c r="F335" s="290"/>
    </row>
    <row r="336" spans="1:6" ht="12.75">
      <c r="A336" s="84" t="s">
        <v>231</v>
      </c>
      <c r="B336" s="304" t="s">
        <v>659</v>
      </c>
      <c r="C336" s="299"/>
      <c r="D336" s="314"/>
      <c r="E336" s="353"/>
      <c r="F336" s="318"/>
    </row>
    <row r="337" spans="1:6" ht="51">
      <c r="A337" s="319"/>
      <c r="B337" s="49" t="s">
        <v>660</v>
      </c>
      <c r="C337" s="299"/>
      <c r="D337" s="314"/>
      <c r="E337" s="353"/>
      <c r="F337" s="318"/>
    </row>
    <row r="338" spans="1:6" ht="12.75">
      <c r="A338" s="320"/>
      <c r="B338" s="315" t="s">
        <v>661</v>
      </c>
      <c r="C338" s="299"/>
      <c r="D338" s="314"/>
      <c r="E338" s="353"/>
      <c r="F338" s="318"/>
    </row>
    <row r="339" spans="1:6" ht="12.75">
      <c r="A339" s="320"/>
      <c r="B339" s="315" t="s">
        <v>577</v>
      </c>
      <c r="C339" s="299"/>
      <c r="D339" s="314"/>
      <c r="E339" s="353"/>
      <c r="F339" s="318"/>
    </row>
    <row r="340" spans="1:6" ht="12.75">
      <c r="A340" s="320"/>
      <c r="B340" s="315" t="s">
        <v>578</v>
      </c>
      <c r="C340" s="299"/>
      <c r="D340" s="314"/>
      <c r="E340" s="353"/>
      <c r="F340" s="318"/>
    </row>
    <row r="341" spans="1:6" ht="12.75">
      <c r="A341" s="320"/>
      <c r="B341" s="49" t="s">
        <v>662</v>
      </c>
      <c r="C341" s="299"/>
      <c r="D341" s="314"/>
      <c r="E341" s="353"/>
      <c r="F341" s="318"/>
    </row>
    <row r="342" spans="1:6" ht="12.75">
      <c r="A342" s="320"/>
      <c r="B342" s="49" t="s">
        <v>580</v>
      </c>
      <c r="C342" s="299"/>
      <c r="D342" s="314"/>
      <c r="E342" s="353"/>
      <c r="F342" s="318"/>
    </row>
    <row r="343" spans="1:6" ht="12.75">
      <c r="A343" s="320"/>
      <c r="B343" s="315" t="s">
        <v>663</v>
      </c>
      <c r="C343" s="299"/>
      <c r="D343" s="314"/>
      <c r="E343" s="353"/>
      <c r="F343" s="318"/>
    </row>
    <row r="344" spans="1:6" ht="12.75">
      <c r="A344" s="320"/>
      <c r="B344" s="315" t="s">
        <v>664</v>
      </c>
      <c r="C344" s="299"/>
      <c r="D344" s="314"/>
      <c r="E344" s="353"/>
      <c r="F344" s="318"/>
    </row>
    <row r="345" spans="1:6" ht="12.75">
      <c r="A345" s="320"/>
      <c r="B345" s="315" t="s">
        <v>665</v>
      </c>
      <c r="C345" s="299"/>
      <c r="D345" s="314"/>
      <c r="E345" s="353"/>
      <c r="F345" s="318"/>
    </row>
    <row r="346" spans="1:6" ht="12.75">
      <c r="A346" s="320"/>
      <c r="B346" s="315" t="s">
        <v>505</v>
      </c>
      <c r="C346" s="299"/>
      <c r="D346" s="314"/>
      <c r="E346" s="353"/>
      <c r="F346" s="318"/>
    </row>
    <row r="347" spans="1:6" ht="12.75">
      <c r="A347" s="320"/>
      <c r="B347" s="315" t="s">
        <v>509</v>
      </c>
      <c r="C347" s="299"/>
      <c r="D347" s="314"/>
      <c r="E347" s="353"/>
      <c r="F347" s="318"/>
    </row>
    <row r="348" spans="1:6" ht="12.75">
      <c r="A348" s="320"/>
      <c r="B348" s="315" t="s">
        <v>666</v>
      </c>
      <c r="C348" s="299"/>
      <c r="D348" s="314"/>
      <c r="E348" s="353"/>
      <c r="F348" s="318"/>
    </row>
    <row r="349" spans="1:6" ht="12.75">
      <c r="A349" s="320"/>
      <c r="B349" s="315" t="s">
        <v>520</v>
      </c>
      <c r="C349" s="299"/>
      <c r="D349" s="314"/>
      <c r="E349" s="353"/>
      <c r="F349" s="318"/>
    </row>
    <row r="350" spans="1:6" ht="12.75">
      <c r="A350" s="320"/>
      <c r="B350" s="315" t="s">
        <v>521</v>
      </c>
      <c r="C350" s="299"/>
      <c r="D350" s="314"/>
      <c r="E350" s="353"/>
      <c r="F350" s="318"/>
    </row>
    <row r="351" spans="1:6" ht="12.75">
      <c r="A351" s="320"/>
      <c r="B351" s="49" t="s">
        <v>579</v>
      </c>
      <c r="C351" s="299"/>
      <c r="D351" s="314"/>
      <c r="E351" s="353"/>
      <c r="F351" s="318"/>
    </row>
    <row r="352" spans="1:6" ht="25.5">
      <c r="A352" s="320"/>
      <c r="B352" s="49" t="s">
        <v>125</v>
      </c>
      <c r="C352" s="299"/>
      <c r="D352" s="314"/>
      <c r="E352" s="353"/>
      <c r="F352" s="318"/>
    </row>
    <row r="353" spans="1:6" ht="38.25">
      <c r="A353" s="320"/>
      <c r="B353" s="49" t="s">
        <v>667</v>
      </c>
      <c r="C353" s="299"/>
      <c r="D353" s="314"/>
      <c r="E353" s="353"/>
      <c r="F353" s="318"/>
    </row>
    <row r="354" spans="1:6" ht="42" customHeight="1">
      <c r="A354" s="320"/>
      <c r="B354" s="49" t="s">
        <v>510</v>
      </c>
      <c r="C354" s="294">
        <v>1</v>
      </c>
      <c r="D354" s="89" t="s">
        <v>367</v>
      </c>
      <c r="E354" s="352"/>
      <c r="F354" s="290">
        <f>C354*E354</f>
        <v>0</v>
      </c>
    </row>
    <row r="355" spans="1:6" ht="12.75">
      <c r="A355" s="320"/>
      <c r="B355" s="315"/>
      <c r="C355" s="299"/>
      <c r="D355" s="314"/>
      <c r="E355" s="353"/>
      <c r="F355" s="318"/>
    </row>
    <row r="356" spans="1:6" ht="12.75">
      <c r="A356" s="84" t="s">
        <v>232</v>
      </c>
      <c r="B356" s="304" t="s">
        <v>668</v>
      </c>
      <c r="C356" s="294"/>
      <c r="D356" s="89"/>
      <c r="E356" s="352"/>
      <c r="F356" s="290"/>
    </row>
    <row r="357" spans="1:6" ht="38.25">
      <c r="A357" s="308"/>
      <c r="B357" s="317" t="s">
        <v>669</v>
      </c>
      <c r="C357" s="294"/>
      <c r="D357" s="89"/>
      <c r="E357" s="352"/>
      <c r="F357" s="290"/>
    </row>
    <row r="358" spans="1:6" ht="12.75">
      <c r="A358" s="320"/>
      <c r="B358" s="298" t="s">
        <v>670</v>
      </c>
      <c r="C358" s="294"/>
      <c r="D358" s="89"/>
      <c r="E358" s="352"/>
      <c r="F358" s="290"/>
    </row>
    <row r="359" spans="1:6" ht="12.75">
      <c r="A359" s="320"/>
      <c r="B359" s="298" t="s">
        <v>671</v>
      </c>
      <c r="C359" s="294"/>
      <c r="D359" s="89"/>
      <c r="E359" s="352"/>
      <c r="F359" s="290"/>
    </row>
    <row r="360" spans="1:6" ht="12.75">
      <c r="A360" s="320"/>
      <c r="B360" s="298" t="s">
        <v>672</v>
      </c>
      <c r="C360" s="294"/>
      <c r="D360" s="89"/>
      <c r="E360" s="352"/>
      <c r="F360" s="290"/>
    </row>
    <row r="361" spans="1:6" ht="12.75">
      <c r="A361" s="320"/>
      <c r="B361" s="298" t="s">
        <v>673</v>
      </c>
      <c r="C361" s="294"/>
      <c r="D361" s="89"/>
      <c r="E361" s="352"/>
      <c r="F361" s="290"/>
    </row>
    <row r="362" spans="1:6" ht="12.75">
      <c r="A362" s="320"/>
      <c r="B362" s="298" t="s">
        <v>674</v>
      </c>
      <c r="C362" s="294"/>
      <c r="D362" s="89"/>
      <c r="E362" s="352"/>
      <c r="F362" s="290"/>
    </row>
    <row r="363" spans="1:6" ht="12.75">
      <c r="A363" s="320"/>
      <c r="B363" s="298" t="s">
        <v>675</v>
      </c>
      <c r="C363" s="294"/>
      <c r="D363" s="89"/>
      <c r="E363" s="352"/>
      <c r="F363" s="290"/>
    </row>
    <row r="364" spans="1:6" ht="12.75">
      <c r="A364" s="320"/>
      <c r="B364" s="298" t="s">
        <v>492</v>
      </c>
      <c r="C364" s="294"/>
      <c r="D364" s="89"/>
      <c r="E364" s="352"/>
      <c r="F364" s="290"/>
    </row>
    <row r="365" spans="1:6" ht="12.75">
      <c r="A365" s="320"/>
      <c r="B365" s="298" t="s">
        <v>676</v>
      </c>
      <c r="C365" s="294"/>
      <c r="D365" s="89"/>
      <c r="E365" s="352"/>
      <c r="F365" s="290"/>
    </row>
    <row r="366" spans="1:6" ht="38.25">
      <c r="A366" s="308"/>
      <c r="B366" s="88" t="s">
        <v>677</v>
      </c>
      <c r="C366" s="294">
        <v>1</v>
      </c>
      <c r="D366" s="89" t="s">
        <v>367</v>
      </c>
      <c r="E366" s="352"/>
      <c r="F366" s="290">
        <f>C366*E366</f>
        <v>0</v>
      </c>
    </row>
    <row r="367" spans="1:6" ht="12.75">
      <c r="A367" s="308"/>
      <c r="B367" s="295" t="s">
        <v>480</v>
      </c>
      <c r="C367" s="294"/>
      <c r="D367" s="89"/>
      <c r="E367" s="352"/>
      <c r="F367" s="290"/>
    </row>
    <row r="368" spans="1:6" ht="12.75">
      <c r="A368" s="308"/>
      <c r="B368" s="313" t="s">
        <v>500</v>
      </c>
      <c r="C368" s="294"/>
      <c r="D368" s="89"/>
      <c r="E368" s="352"/>
      <c r="F368" s="290"/>
    </row>
    <row r="369" spans="1:6" ht="12.75">
      <c r="A369" s="308"/>
      <c r="B369" s="313"/>
      <c r="C369" s="294"/>
      <c r="D369" s="89"/>
      <c r="E369" s="352"/>
      <c r="F369" s="290"/>
    </row>
    <row r="370" spans="1:6" ht="12.75">
      <c r="A370" s="84" t="s">
        <v>233</v>
      </c>
      <c r="B370" s="304" t="s">
        <v>678</v>
      </c>
      <c r="C370" s="294"/>
      <c r="D370" s="89"/>
      <c r="E370" s="352"/>
      <c r="F370" s="290"/>
    </row>
    <row r="371" spans="1:6" ht="114.75">
      <c r="A371" s="308"/>
      <c r="B371" s="88" t="s">
        <v>109</v>
      </c>
      <c r="C371" s="294"/>
      <c r="D371" s="89"/>
      <c r="E371" s="352"/>
      <c r="F371" s="290"/>
    </row>
    <row r="372" spans="1:6" ht="63.75">
      <c r="A372" s="308"/>
      <c r="B372" s="88" t="s">
        <v>679</v>
      </c>
      <c r="C372" s="294">
        <v>1</v>
      </c>
      <c r="D372" s="89" t="s">
        <v>367</v>
      </c>
      <c r="E372" s="352"/>
      <c r="F372" s="290">
        <f>C372*E372</f>
        <v>0</v>
      </c>
    </row>
    <row r="373" spans="1:6" ht="12.75">
      <c r="A373" s="308"/>
      <c r="B373" s="304"/>
      <c r="C373" s="294"/>
      <c r="D373" s="89"/>
      <c r="E373" s="352"/>
      <c r="F373" s="290"/>
    </row>
    <row r="374" spans="1:6" ht="12.75">
      <c r="A374" s="84" t="s">
        <v>234</v>
      </c>
      <c r="B374" s="304" t="s">
        <v>680</v>
      </c>
      <c r="C374" s="294"/>
      <c r="D374" s="89"/>
      <c r="E374" s="352"/>
      <c r="F374" s="290"/>
    </row>
    <row r="375" spans="1:6" ht="25.5">
      <c r="A375" s="84"/>
      <c r="B375" s="49" t="s">
        <v>110</v>
      </c>
      <c r="C375" s="294"/>
      <c r="D375" s="89"/>
      <c r="E375" s="352"/>
      <c r="F375" s="290"/>
    </row>
    <row r="376" spans="1:6" ht="12.75">
      <c r="A376" s="84" t="s">
        <v>382</v>
      </c>
      <c r="B376" s="49" t="s">
        <v>681</v>
      </c>
      <c r="C376" s="294"/>
      <c r="D376" s="89"/>
      <c r="E376" s="352"/>
      <c r="F376" s="290"/>
    </row>
    <row r="377" spans="1:6" ht="12.75">
      <c r="A377" s="84"/>
      <c r="B377" s="49" t="s">
        <v>682</v>
      </c>
      <c r="C377" s="294"/>
      <c r="D377" s="89"/>
      <c r="E377" s="352"/>
      <c r="F377" s="290"/>
    </row>
    <row r="378" spans="1:6" ht="12.75">
      <c r="A378" s="84"/>
      <c r="B378" s="49" t="s">
        <v>111</v>
      </c>
      <c r="C378" s="294">
        <v>1</v>
      </c>
      <c r="D378" s="89" t="s">
        <v>367</v>
      </c>
      <c r="E378" s="352"/>
      <c r="F378" s="290">
        <f>C378*E378</f>
        <v>0</v>
      </c>
    </row>
    <row r="379" spans="1:6" ht="12.75">
      <c r="A379" s="308"/>
      <c r="B379" s="304"/>
      <c r="C379" s="294"/>
      <c r="D379" s="89"/>
      <c r="E379" s="352"/>
      <c r="F379" s="290"/>
    </row>
    <row r="380" spans="1:6" ht="12.75">
      <c r="A380" s="84" t="s">
        <v>235</v>
      </c>
      <c r="B380" s="304" t="s">
        <v>683</v>
      </c>
      <c r="C380" s="294"/>
      <c r="D380" s="89"/>
      <c r="E380" s="352"/>
      <c r="F380" s="290"/>
    </row>
    <row r="381" spans="1:6" ht="38.25">
      <c r="A381" s="308"/>
      <c r="B381" s="304" t="s">
        <v>684</v>
      </c>
      <c r="C381" s="294"/>
      <c r="D381" s="89"/>
      <c r="E381" s="352"/>
      <c r="F381" s="290"/>
    </row>
    <row r="382" spans="1:6" ht="12.75">
      <c r="A382" s="308"/>
      <c r="B382" s="315" t="s">
        <v>644</v>
      </c>
      <c r="C382" s="299"/>
      <c r="D382" s="314"/>
      <c r="E382" s="352"/>
      <c r="F382" s="290"/>
    </row>
    <row r="383" spans="1:6" ht="12.75">
      <c r="A383" s="308"/>
      <c r="B383" s="315" t="s">
        <v>685</v>
      </c>
      <c r="C383" s="299"/>
      <c r="D383" s="314"/>
      <c r="E383" s="352"/>
      <c r="F383" s="290"/>
    </row>
    <row r="384" spans="1:6" ht="12.75">
      <c r="A384" s="308"/>
      <c r="B384" s="315" t="s">
        <v>686</v>
      </c>
      <c r="C384" s="299"/>
      <c r="D384" s="314"/>
      <c r="E384" s="352"/>
      <c r="F384" s="290"/>
    </row>
    <row r="385" spans="1:6" ht="12.75">
      <c r="A385" s="308"/>
      <c r="B385" s="315" t="s">
        <v>687</v>
      </c>
      <c r="C385" s="294">
        <v>1</v>
      </c>
      <c r="D385" s="89" t="s">
        <v>367</v>
      </c>
      <c r="E385" s="352"/>
      <c r="F385" s="290">
        <f>C385*E385</f>
        <v>0</v>
      </c>
    </row>
    <row r="386" spans="1:6" ht="12.75">
      <c r="A386" s="308"/>
      <c r="B386" s="49"/>
      <c r="C386" s="294"/>
      <c r="D386" s="89"/>
      <c r="E386" s="352"/>
      <c r="F386" s="290"/>
    </row>
    <row r="387" spans="1:6" s="19" customFormat="1" ht="12.75">
      <c r="A387" s="84" t="s">
        <v>236</v>
      </c>
      <c r="B387" s="304" t="s">
        <v>123</v>
      </c>
      <c r="C387" s="294"/>
      <c r="D387" s="89"/>
      <c r="E387" s="20"/>
      <c r="F387" s="172"/>
    </row>
    <row r="388" spans="1:6" s="19" customFormat="1" ht="25.5">
      <c r="A388" s="308"/>
      <c r="B388" s="49" t="s">
        <v>116</v>
      </c>
      <c r="C388" s="294"/>
      <c r="D388" s="89"/>
      <c r="E388" s="352"/>
      <c r="F388" s="290"/>
    </row>
    <row r="389" spans="1:6" s="19" customFormat="1" ht="12.75">
      <c r="A389" s="308"/>
      <c r="B389" s="49" t="s">
        <v>117</v>
      </c>
      <c r="C389" s="294"/>
      <c r="D389" s="89"/>
      <c r="E389" s="352"/>
      <c r="F389" s="290"/>
    </row>
    <row r="390" spans="1:6" s="19" customFormat="1" ht="12.75">
      <c r="A390" s="308"/>
      <c r="B390" s="49" t="s">
        <v>118</v>
      </c>
      <c r="C390" s="294"/>
      <c r="D390" s="89"/>
      <c r="E390" s="352"/>
      <c r="F390" s="290"/>
    </row>
    <row r="391" spans="1:6" s="19" customFormat="1" ht="12.75">
      <c r="A391" s="308"/>
      <c r="B391" s="49" t="s">
        <v>119</v>
      </c>
      <c r="C391" s="294"/>
      <c r="D391" s="89"/>
      <c r="E391" s="352"/>
      <c r="F391" s="290"/>
    </row>
    <row r="392" spans="1:6" s="19" customFormat="1" ht="12.75">
      <c r="A392" s="308"/>
      <c r="B392" s="49" t="s">
        <v>120</v>
      </c>
      <c r="C392" s="294"/>
      <c r="D392" s="89"/>
      <c r="E392" s="352"/>
      <c r="F392" s="290"/>
    </row>
    <row r="393" spans="1:6" s="19" customFormat="1" ht="12.75">
      <c r="A393" s="308"/>
      <c r="B393" s="49" t="s">
        <v>121</v>
      </c>
      <c r="C393" s="294"/>
      <c r="D393" s="89"/>
      <c r="E393" s="352"/>
      <c r="F393" s="290"/>
    </row>
    <row r="394" spans="1:6" s="19" customFormat="1" ht="12.75">
      <c r="A394" s="308"/>
      <c r="B394" s="49" t="s">
        <v>122</v>
      </c>
      <c r="C394" s="294">
        <v>1</v>
      </c>
      <c r="D394" s="89" t="s">
        <v>367</v>
      </c>
      <c r="E394" s="20"/>
      <c r="F394" s="172">
        <f>C394*E394</f>
        <v>0</v>
      </c>
    </row>
    <row r="395" spans="1:6" s="19" customFormat="1" ht="12.75">
      <c r="A395" s="321"/>
      <c r="B395" s="49"/>
      <c r="C395" s="294"/>
      <c r="D395" s="89"/>
      <c r="E395" s="20"/>
      <c r="F395" s="322"/>
    </row>
    <row r="396" spans="1:6" s="19" customFormat="1" ht="27">
      <c r="A396" s="323" t="s">
        <v>237</v>
      </c>
      <c r="B396" s="324" t="s">
        <v>115</v>
      </c>
      <c r="C396" s="120">
        <v>1</v>
      </c>
      <c r="D396" s="89" t="s">
        <v>367</v>
      </c>
      <c r="E396" s="20"/>
      <c r="F396" s="325">
        <f>C396*E396</f>
        <v>0</v>
      </c>
    </row>
    <row r="397" spans="1:6" s="19" customFormat="1" ht="12.75">
      <c r="A397" s="326"/>
      <c r="B397" s="197"/>
      <c r="C397" s="120"/>
      <c r="D397" s="89"/>
      <c r="E397" s="20"/>
      <c r="F397" s="322"/>
    </row>
    <row r="398" spans="1:6" ht="12.75">
      <c r="A398" s="84" t="s">
        <v>239</v>
      </c>
      <c r="B398" s="304" t="s">
        <v>688</v>
      </c>
      <c r="C398" s="294"/>
      <c r="D398" s="89"/>
      <c r="E398" s="352"/>
      <c r="F398" s="290"/>
    </row>
    <row r="399" spans="1:6" ht="76.5">
      <c r="A399" s="308"/>
      <c r="B399" s="49" t="s">
        <v>711</v>
      </c>
      <c r="C399" s="294"/>
      <c r="D399" s="89"/>
      <c r="E399" s="352"/>
      <c r="F399" s="290"/>
    </row>
    <row r="400" spans="1:6" ht="63.75">
      <c r="A400" s="308"/>
      <c r="B400" s="49" t="s">
        <v>689</v>
      </c>
      <c r="C400" s="294">
        <v>13.2</v>
      </c>
      <c r="D400" s="89" t="s">
        <v>368</v>
      </c>
      <c r="E400" s="352"/>
      <c r="F400" s="290">
        <f>C400*E400</f>
        <v>0</v>
      </c>
    </row>
    <row r="401" spans="1:6" ht="12.75">
      <c r="A401" s="308"/>
      <c r="B401" s="49"/>
      <c r="C401" s="294"/>
      <c r="D401" s="89"/>
      <c r="E401" s="352"/>
      <c r="F401" s="290"/>
    </row>
    <row r="402" spans="1:6" ht="12.75">
      <c r="A402" s="84" t="s">
        <v>238</v>
      </c>
      <c r="B402" s="304" t="s">
        <v>690</v>
      </c>
      <c r="C402" s="294"/>
      <c r="D402" s="89"/>
      <c r="E402" s="352"/>
      <c r="F402" s="290"/>
    </row>
    <row r="403" spans="1:6" ht="129" customHeight="1">
      <c r="A403" s="308"/>
      <c r="B403" s="317" t="s">
        <v>691</v>
      </c>
      <c r="C403" s="294"/>
      <c r="D403" s="89"/>
      <c r="E403" s="352"/>
      <c r="F403" s="290"/>
    </row>
    <row r="404" spans="1:6" ht="12.75">
      <c r="A404" s="308"/>
      <c r="B404" s="49" t="s">
        <v>472</v>
      </c>
      <c r="C404" s="294"/>
      <c r="D404" s="89"/>
      <c r="E404" s="352"/>
      <c r="F404" s="290"/>
    </row>
    <row r="405" spans="1:6" ht="12.75">
      <c r="A405" s="308"/>
      <c r="B405" s="49" t="s">
        <v>692</v>
      </c>
      <c r="C405" s="294"/>
      <c r="D405" s="89"/>
      <c r="E405" s="352"/>
      <c r="F405" s="290"/>
    </row>
    <row r="406" spans="1:6" ht="12.75">
      <c r="A406" s="308"/>
      <c r="B406" s="49" t="s">
        <v>693</v>
      </c>
      <c r="C406" s="294"/>
      <c r="D406" s="89"/>
      <c r="E406" s="352"/>
      <c r="F406" s="290"/>
    </row>
    <row r="407" spans="1:6" ht="12.75">
      <c r="A407" s="308"/>
      <c r="B407" s="49" t="s">
        <v>694</v>
      </c>
      <c r="C407" s="294"/>
      <c r="D407" s="89"/>
      <c r="E407" s="352"/>
      <c r="F407" s="290"/>
    </row>
    <row r="408" spans="1:6" ht="12.75">
      <c r="A408" s="308"/>
      <c r="B408" s="49" t="s">
        <v>695</v>
      </c>
      <c r="C408" s="294"/>
      <c r="D408" s="89"/>
      <c r="E408" s="352"/>
      <c r="F408" s="290"/>
    </row>
    <row r="409" spans="1:6" ht="12.75">
      <c r="A409" s="308"/>
      <c r="B409" s="49" t="s">
        <v>696</v>
      </c>
      <c r="C409" s="294">
        <v>1.15</v>
      </c>
      <c r="D409" s="89" t="s">
        <v>371</v>
      </c>
      <c r="E409" s="352"/>
      <c r="F409" s="290">
        <f>C409*E409</f>
        <v>0</v>
      </c>
    </row>
    <row r="410" spans="1:6" ht="12.75">
      <c r="A410" s="308"/>
      <c r="B410" s="49"/>
      <c r="C410" s="294"/>
      <c r="D410" s="89"/>
      <c r="E410" s="352"/>
      <c r="F410" s="290"/>
    </row>
    <row r="411" spans="1:6" ht="12.75">
      <c r="A411" s="84" t="s">
        <v>240</v>
      </c>
      <c r="B411" s="304" t="s">
        <v>697</v>
      </c>
      <c r="C411" s="89"/>
      <c r="D411" s="294"/>
      <c r="E411" s="352"/>
      <c r="F411" s="290"/>
    </row>
    <row r="412" spans="1:6" ht="104.25" customHeight="1">
      <c r="A412" s="308"/>
      <c r="B412" s="317" t="s">
        <v>698</v>
      </c>
      <c r="C412" s="294"/>
      <c r="D412" s="89"/>
      <c r="E412" s="352"/>
      <c r="F412" s="290"/>
    </row>
    <row r="413" spans="1:6" ht="12.75">
      <c r="A413" s="308"/>
      <c r="B413" s="49" t="s">
        <v>472</v>
      </c>
      <c r="C413" s="294"/>
      <c r="D413" s="89"/>
      <c r="E413" s="352"/>
      <c r="F413" s="290"/>
    </row>
    <row r="414" spans="1:6" ht="12.75">
      <c r="A414" s="308"/>
      <c r="B414" s="49" t="s">
        <v>692</v>
      </c>
      <c r="C414" s="294"/>
      <c r="D414" s="89"/>
      <c r="E414" s="352"/>
      <c r="F414" s="290"/>
    </row>
    <row r="415" spans="1:6" ht="12.75">
      <c r="A415" s="308"/>
      <c r="B415" s="49" t="s">
        <v>692</v>
      </c>
      <c r="C415" s="294"/>
      <c r="D415" s="89"/>
      <c r="E415" s="352"/>
      <c r="F415" s="290"/>
    </row>
    <row r="416" spans="1:6" ht="12.75">
      <c r="A416" s="308"/>
      <c r="B416" s="49" t="s">
        <v>699</v>
      </c>
      <c r="C416" s="294"/>
      <c r="D416" s="89"/>
      <c r="E416" s="352"/>
      <c r="F416" s="290"/>
    </row>
    <row r="417" spans="1:6" ht="12.75">
      <c r="A417" s="308"/>
      <c r="B417" s="49" t="s">
        <v>696</v>
      </c>
      <c r="C417" s="294">
        <v>0.68</v>
      </c>
      <c r="D417" s="294" t="s">
        <v>371</v>
      </c>
      <c r="E417" s="352"/>
      <c r="F417" s="290">
        <f>C417*E417</f>
        <v>0</v>
      </c>
    </row>
    <row r="418" spans="1:6" ht="12.75">
      <c r="A418" s="327"/>
      <c r="B418" s="328"/>
      <c r="C418" s="329"/>
      <c r="D418" s="330"/>
      <c r="E418" s="354"/>
      <c r="F418" s="132"/>
    </row>
    <row r="419" spans="1:6" ht="12.75">
      <c r="A419" s="94"/>
      <c r="B419" s="331" t="s">
        <v>700</v>
      </c>
      <c r="C419" s="96"/>
      <c r="D419" s="97"/>
      <c r="E419" s="355"/>
      <c r="F419" s="332">
        <f>SUM(F20:F417)</f>
        <v>0</v>
      </c>
    </row>
    <row r="420" spans="1:6" ht="12.75">
      <c r="A420" s="333"/>
      <c r="B420" s="80"/>
      <c r="C420" s="81"/>
      <c r="D420" s="334"/>
      <c r="E420" s="356"/>
      <c r="F420" s="335"/>
    </row>
    <row r="421" spans="1:6" ht="12.75">
      <c r="A421" s="187"/>
      <c r="B421" s="114"/>
      <c r="C421" s="106"/>
      <c r="D421" s="188"/>
      <c r="E421" s="357"/>
      <c r="F421" s="189"/>
    </row>
    <row r="422" spans="1:6" ht="12.75">
      <c r="A422" s="74" t="s">
        <v>204</v>
      </c>
      <c r="B422" s="190" t="s">
        <v>360</v>
      </c>
      <c r="C422" s="149"/>
      <c r="D422" s="191"/>
      <c r="E422" s="358"/>
      <c r="F422" s="112"/>
    </row>
    <row r="423" spans="1:6" ht="12.75">
      <c r="A423" s="192"/>
      <c r="B423" s="193"/>
      <c r="C423" s="194"/>
      <c r="D423" s="195"/>
      <c r="E423" s="359"/>
      <c r="F423" s="196"/>
    </row>
    <row r="424" spans="1:6" ht="38.25">
      <c r="A424" s="165" t="s">
        <v>241</v>
      </c>
      <c r="B424" s="88" t="s">
        <v>464</v>
      </c>
      <c r="C424" s="120">
        <v>1</v>
      </c>
      <c r="D424" s="123" t="s">
        <v>367</v>
      </c>
      <c r="E424" s="360"/>
      <c r="F424" s="26">
        <f>C424*E424</f>
        <v>0</v>
      </c>
    </row>
    <row r="425" spans="1:6" ht="12.75">
      <c r="A425" s="165"/>
      <c r="B425" s="291"/>
      <c r="C425" s="120"/>
      <c r="D425" s="123"/>
      <c r="E425" s="360"/>
      <c r="F425" s="26"/>
    </row>
    <row r="426" spans="1:6" ht="38.25">
      <c r="A426" s="165" t="s">
        <v>242</v>
      </c>
      <c r="B426" s="88" t="s">
        <v>465</v>
      </c>
      <c r="C426" s="120">
        <v>1</v>
      </c>
      <c r="D426" s="123" t="s">
        <v>367</v>
      </c>
      <c r="E426" s="360"/>
      <c r="F426" s="26">
        <f>C426*E426</f>
        <v>0</v>
      </c>
    </row>
    <row r="427" spans="1:6" ht="12.75">
      <c r="A427" s="336"/>
      <c r="B427" s="291"/>
      <c r="C427" s="120"/>
      <c r="D427" s="123"/>
      <c r="E427" s="360"/>
      <c r="F427" s="26"/>
    </row>
    <row r="428" spans="1:6" ht="25.5">
      <c r="A428" s="165" t="s">
        <v>243</v>
      </c>
      <c r="B428" s="88" t="s">
        <v>466</v>
      </c>
      <c r="C428" s="120">
        <v>2</v>
      </c>
      <c r="D428" s="123" t="s">
        <v>367</v>
      </c>
      <c r="E428" s="360"/>
      <c r="F428" s="26">
        <f>C428*E428</f>
        <v>0</v>
      </c>
    </row>
    <row r="429" spans="1:6" ht="12.75">
      <c r="A429" s="165"/>
      <c r="B429" s="337"/>
      <c r="C429" s="120"/>
      <c r="D429" s="338"/>
      <c r="E429" s="360"/>
      <c r="F429" s="26"/>
    </row>
    <row r="430" spans="1:6" ht="12.75">
      <c r="A430" s="165" t="s">
        <v>244</v>
      </c>
      <c r="B430" s="200" t="s">
        <v>376</v>
      </c>
      <c r="C430" s="120">
        <v>10</v>
      </c>
      <c r="D430" s="123" t="s">
        <v>377</v>
      </c>
      <c r="E430" s="360"/>
      <c r="F430" s="26">
        <f>C430*E430</f>
        <v>0</v>
      </c>
    </row>
    <row r="431" spans="1:6" ht="12.75">
      <c r="A431" s="336"/>
      <c r="B431" s="56"/>
      <c r="C431" s="120"/>
      <c r="D431" s="338"/>
      <c r="E431" s="360"/>
      <c r="F431" s="26"/>
    </row>
    <row r="432" spans="1:6" ht="63.75">
      <c r="A432" s="165" t="s">
        <v>245</v>
      </c>
      <c r="B432" s="88" t="s">
        <v>701</v>
      </c>
      <c r="C432" s="120">
        <v>1</v>
      </c>
      <c r="D432" s="123" t="s">
        <v>367</v>
      </c>
      <c r="E432" s="360"/>
      <c r="F432" s="26">
        <f>C432*E432</f>
        <v>0</v>
      </c>
    </row>
    <row r="433" spans="1:6" ht="12.75">
      <c r="A433" s="202"/>
      <c r="B433" s="135"/>
      <c r="C433" s="25"/>
      <c r="D433" s="203"/>
      <c r="E433" s="361"/>
      <c r="F433" s="204"/>
    </row>
    <row r="434" spans="1:6" ht="12.75">
      <c r="A434" s="99"/>
      <c r="B434" s="100" t="s">
        <v>379</v>
      </c>
      <c r="C434" s="101"/>
      <c r="D434" s="205"/>
      <c r="E434" s="362"/>
      <c r="F434" s="206">
        <f>SUM(F424:F432)</f>
        <v>0</v>
      </c>
    </row>
    <row r="435" spans="1:6" ht="12.75">
      <c r="A435" s="207"/>
      <c r="B435" s="208"/>
      <c r="C435" s="209"/>
      <c r="D435" s="210"/>
      <c r="E435" s="363"/>
      <c r="F435" s="211"/>
    </row>
  </sheetData>
  <sheetProtection password="DAFC" sheet="1" formatCells="0" selectLockedCells="1"/>
  <printOptions/>
  <pageMargins left="0.5902777777777778" right="0.7479166666666667" top="0.9847222222222223" bottom="0.9847222222222223" header="0.5118055555555555" footer="0.5118055555555555"/>
  <pageSetup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F158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9.75390625" defaultRowHeight="12.75"/>
  <cols>
    <col min="1" max="1" width="6.125" style="212" customWidth="1"/>
    <col min="2" max="2" width="48.375" style="213" customWidth="1"/>
    <col min="3" max="3" width="9.25390625" style="214" customWidth="1"/>
    <col min="4" max="4" width="8.75390625" style="215" customWidth="1"/>
    <col min="5" max="5" width="10.75390625" style="364" customWidth="1"/>
    <col min="6" max="6" width="13.00390625" style="216" customWidth="1"/>
    <col min="7" max="16384" width="9.75390625" style="1" customWidth="1"/>
  </cols>
  <sheetData>
    <row r="1" spans="1:6" ht="12.75">
      <c r="A1" s="29"/>
      <c r="B1" s="30"/>
      <c r="C1" s="31"/>
      <c r="D1" s="32"/>
      <c r="E1" s="339"/>
      <c r="F1" s="33"/>
    </row>
    <row r="2" spans="1:6" ht="12.75">
      <c r="A2" s="34"/>
      <c r="B2" s="35" t="s">
        <v>98</v>
      </c>
      <c r="C2" s="9"/>
      <c r="D2" s="36"/>
      <c r="E2" s="340"/>
      <c r="F2" s="10"/>
    </row>
    <row r="3" spans="1:6" ht="12.75">
      <c r="A3" s="37" t="s">
        <v>131</v>
      </c>
      <c r="B3" s="274" t="s">
        <v>128</v>
      </c>
      <c r="C3" s="9"/>
      <c r="D3" s="36"/>
      <c r="E3" s="340"/>
      <c r="F3" s="10"/>
    </row>
    <row r="4" spans="1:6" ht="12.75">
      <c r="A4" s="39"/>
      <c r="B4" s="40"/>
      <c r="C4" s="41"/>
      <c r="D4" s="42"/>
      <c r="E4" s="341"/>
      <c r="F4" s="43"/>
    </row>
    <row r="5" spans="1:6" ht="12.75">
      <c r="A5" s="44"/>
      <c r="B5" s="45" t="s">
        <v>351</v>
      </c>
      <c r="C5" s="11"/>
      <c r="D5" s="46"/>
      <c r="E5" s="342"/>
      <c r="F5" s="47"/>
    </row>
    <row r="6" spans="1:6" ht="25.5">
      <c r="A6" s="48" t="s">
        <v>246</v>
      </c>
      <c r="B6" s="49" t="s">
        <v>703</v>
      </c>
      <c r="C6" s="5"/>
      <c r="D6" s="50"/>
      <c r="E6" s="343"/>
      <c r="F6" s="4">
        <f>F31</f>
        <v>0</v>
      </c>
    </row>
    <row r="7" spans="1:6" ht="25.5">
      <c r="A7" s="48" t="s">
        <v>247</v>
      </c>
      <c r="B7" s="49" t="s">
        <v>704</v>
      </c>
      <c r="C7" s="5"/>
      <c r="D7" s="50"/>
      <c r="E7" s="343"/>
      <c r="F7" s="4">
        <f>F69</f>
        <v>0</v>
      </c>
    </row>
    <row r="8" spans="1:6" ht="12.75">
      <c r="A8" s="48" t="s">
        <v>248</v>
      </c>
      <c r="B8" s="49" t="s">
        <v>705</v>
      </c>
      <c r="C8" s="5"/>
      <c r="D8" s="50"/>
      <c r="E8" s="343"/>
      <c r="F8" s="4">
        <f>F84</f>
        <v>0</v>
      </c>
    </row>
    <row r="9" spans="1:6" ht="12.75">
      <c r="A9" s="48" t="s">
        <v>249</v>
      </c>
      <c r="B9" s="49" t="s">
        <v>706</v>
      </c>
      <c r="C9" s="5"/>
      <c r="D9" s="50"/>
      <c r="E9" s="343"/>
      <c r="F9" s="4">
        <f>F124</f>
        <v>0</v>
      </c>
    </row>
    <row r="10" spans="1:6" ht="12.75">
      <c r="A10" s="48" t="s">
        <v>250</v>
      </c>
      <c r="B10" s="49" t="s">
        <v>707</v>
      </c>
      <c r="C10" s="5"/>
      <c r="D10" s="50"/>
      <c r="E10" s="343"/>
      <c r="F10" s="4">
        <f>F135</f>
        <v>0</v>
      </c>
    </row>
    <row r="11" spans="1:6" ht="12.75">
      <c r="A11" s="48" t="s">
        <v>251</v>
      </c>
      <c r="B11" s="49" t="s">
        <v>708</v>
      </c>
      <c r="C11" s="12"/>
      <c r="D11" s="50"/>
      <c r="E11" s="343"/>
      <c r="F11" s="4">
        <f>F149</f>
        <v>0</v>
      </c>
    </row>
    <row r="12" spans="1:6" ht="12.75">
      <c r="A12" s="48" t="s">
        <v>252</v>
      </c>
      <c r="B12" s="49" t="s">
        <v>709</v>
      </c>
      <c r="C12" s="12"/>
      <c r="D12" s="50"/>
      <c r="E12" s="343"/>
      <c r="F12" s="4">
        <f>F154</f>
        <v>0</v>
      </c>
    </row>
    <row r="13" spans="1:6" ht="12.75">
      <c r="A13" s="51"/>
      <c r="B13" s="52"/>
      <c r="C13" s="13"/>
      <c r="D13" s="53"/>
      <c r="E13" s="344"/>
      <c r="F13" s="6"/>
    </row>
    <row r="14" spans="1:6" ht="12.75">
      <c r="A14" s="54"/>
      <c r="B14" s="7" t="s">
        <v>355</v>
      </c>
      <c r="C14" s="14">
        <v>0.2</v>
      </c>
      <c r="D14" s="55"/>
      <c r="E14" s="345"/>
      <c r="F14" s="8">
        <f>SUM(F6:F12)</f>
        <v>0</v>
      </c>
    </row>
    <row r="15" spans="1:6" ht="12.75">
      <c r="A15" s="39"/>
      <c r="B15" s="40"/>
      <c r="C15" s="41"/>
      <c r="D15" s="42"/>
      <c r="E15" s="341"/>
      <c r="F15" s="43"/>
    </row>
    <row r="16" spans="1:6" ht="12.75">
      <c r="A16" s="39"/>
      <c r="B16" s="56" t="s">
        <v>361</v>
      </c>
      <c r="C16" s="41"/>
      <c r="D16" s="42"/>
      <c r="E16" s="341"/>
      <c r="F16" s="43"/>
    </row>
    <row r="17" spans="1:6" ht="12.75">
      <c r="A17" s="39"/>
      <c r="B17" s="40"/>
      <c r="C17" s="41"/>
      <c r="D17" s="42"/>
      <c r="E17" s="341"/>
      <c r="F17" s="275"/>
    </row>
    <row r="18" spans="1:6" s="15" customFormat="1" ht="12.75">
      <c r="A18" s="59" t="s">
        <v>362</v>
      </c>
      <c r="B18" s="60" t="s">
        <v>363</v>
      </c>
      <c r="C18" s="61" t="s">
        <v>364</v>
      </c>
      <c r="D18" s="62" t="s">
        <v>365</v>
      </c>
      <c r="E18" s="346" t="s">
        <v>366</v>
      </c>
      <c r="F18" s="365" t="s">
        <v>357</v>
      </c>
    </row>
    <row r="19" spans="1:6" s="16" customFormat="1" ht="12.75">
      <c r="A19" s="64"/>
      <c r="B19" s="65" t="s">
        <v>702</v>
      </c>
      <c r="C19" s="66"/>
      <c r="D19" s="67"/>
      <c r="E19" s="238"/>
      <c r="F19" s="68"/>
    </row>
    <row r="20" spans="1:6" ht="12.75">
      <c r="A20" s="69"/>
      <c r="B20" s="70"/>
      <c r="C20" s="71"/>
      <c r="D20" s="72"/>
      <c r="E20" s="347"/>
      <c r="F20" s="73"/>
    </row>
    <row r="21" spans="1:6" ht="15" customHeight="1">
      <c r="A21" s="74" t="s">
        <v>246</v>
      </c>
      <c r="B21" s="75" t="s">
        <v>703</v>
      </c>
      <c r="C21" s="76"/>
      <c r="D21" s="77"/>
      <c r="E21" s="376"/>
      <c r="F21" s="78"/>
    </row>
    <row r="22" spans="1:6" ht="12.75">
      <c r="A22" s="79"/>
      <c r="B22" s="80"/>
      <c r="C22" s="81"/>
      <c r="D22" s="82"/>
      <c r="E22" s="350"/>
      <c r="F22" s="83"/>
    </row>
    <row r="23" spans="1:6" ht="63.75">
      <c r="A23" s="84" t="s">
        <v>253</v>
      </c>
      <c r="B23" s="114" t="s">
        <v>0</v>
      </c>
      <c r="C23" s="115">
        <v>1</v>
      </c>
      <c r="D23" s="116" t="s">
        <v>367</v>
      </c>
      <c r="E23" s="377"/>
      <c r="F23" s="26">
        <f aca="true" t="shared" si="0" ref="F23:F28">C23*E23</f>
        <v>0</v>
      </c>
    </row>
    <row r="24" spans="1:6" ht="12.75">
      <c r="A24" s="84" t="s">
        <v>254</v>
      </c>
      <c r="B24" s="114" t="s">
        <v>1</v>
      </c>
      <c r="C24" s="115">
        <v>3</v>
      </c>
      <c r="D24" s="116" t="s">
        <v>367</v>
      </c>
      <c r="E24" s="377"/>
      <c r="F24" s="26">
        <f t="shared" si="0"/>
        <v>0</v>
      </c>
    </row>
    <row r="25" spans="1:6" s="19" customFormat="1" ht="38.25" customHeight="1">
      <c r="A25" s="84" t="s">
        <v>255</v>
      </c>
      <c r="B25" s="114" t="s">
        <v>2</v>
      </c>
      <c r="C25" s="115">
        <v>1</v>
      </c>
      <c r="D25" s="116" t="s">
        <v>367</v>
      </c>
      <c r="E25" s="377"/>
      <c r="F25" s="26">
        <f t="shared" si="0"/>
        <v>0</v>
      </c>
    </row>
    <row r="26" spans="1:6" s="19" customFormat="1" ht="12.75">
      <c r="A26" s="84" t="s">
        <v>256</v>
      </c>
      <c r="B26" s="114" t="s">
        <v>3</v>
      </c>
      <c r="C26" s="115">
        <v>1</v>
      </c>
      <c r="D26" s="116" t="s">
        <v>367</v>
      </c>
      <c r="E26" s="377"/>
      <c r="F26" s="26">
        <f t="shared" si="0"/>
        <v>0</v>
      </c>
    </row>
    <row r="27" spans="1:6" ht="12.75">
      <c r="A27" s="84" t="s">
        <v>257</v>
      </c>
      <c r="B27" s="114" t="s">
        <v>4</v>
      </c>
      <c r="C27" s="115">
        <v>4</v>
      </c>
      <c r="D27" s="116" t="s">
        <v>367</v>
      </c>
      <c r="E27" s="17"/>
      <c r="F27" s="26">
        <f t="shared" si="0"/>
        <v>0</v>
      </c>
    </row>
    <row r="28" spans="1:6" ht="12.75">
      <c r="A28" s="84" t="s">
        <v>258</v>
      </c>
      <c r="B28" s="114" t="s">
        <v>5</v>
      </c>
      <c r="C28" s="115">
        <v>1</v>
      </c>
      <c r="D28" s="116" t="s">
        <v>367</v>
      </c>
      <c r="E28" s="17"/>
      <c r="F28" s="26">
        <f t="shared" si="0"/>
        <v>0</v>
      </c>
    </row>
    <row r="29" spans="1:6" ht="12.75">
      <c r="A29" s="84" t="s">
        <v>259</v>
      </c>
      <c r="B29" s="114" t="s">
        <v>383</v>
      </c>
      <c r="C29" s="115">
        <v>8</v>
      </c>
      <c r="D29" s="116" t="s">
        <v>384</v>
      </c>
      <c r="E29" s="17"/>
      <c r="F29" s="26">
        <f>C29/100*SUM(F23:F28)</f>
        <v>0</v>
      </c>
    </row>
    <row r="30" spans="1:6" ht="12.75">
      <c r="A30" s="90"/>
      <c r="B30" s="91"/>
      <c r="C30" s="25"/>
      <c r="D30" s="92"/>
      <c r="E30" s="18"/>
      <c r="F30" s="93"/>
    </row>
    <row r="31" spans="1:6" ht="25.5">
      <c r="A31" s="94"/>
      <c r="B31" s="95" t="s">
        <v>6</v>
      </c>
      <c r="C31" s="96"/>
      <c r="D31" s="97"/>
      <c r="E31" s="355"/>
      <c r="F31" s="98">
        <f>SUM(F23:F29)</f>
        <v>0</v>
      </c>
    </row>
    <row r="32" spans="1:6" ht="12.75">
      <c r="A32" s="99"/>
      <c r="B32" s="100"/>
      <c r="C32" s="101"/>
      <c r="D32" s="102"/>
      <c r="E32" s="362"/>
      <c r="F32" s="103"/>
    </row>
    <row r="33" spans="1:6" ht="12.75">
      <c r="A33" s="104"/>
      <c r="B33" s="105"/>
      <c r="C33" s="106"/>
      <c r="D33" s="107"/>
      <c r="E33" s="378"/>
      <c r="F33" s="108"/>
    </row>
    <row r="34" spans="1:6" ht="25.5">
      <c r="A34" s="109" t="s">
        <v>247</v>
      </c>
      <c r="B34" s="110" t="s">
        <v>704</v>
      </c>
      <c r="C34" s="76"/>
      <c r="D34" s="111"/>
      <c r="E34" s="358"/>
      <c r="F34" s="112"/>
    </row>
    <row r="35" spans="1:6" ht="12.75">
      <c r="A35" s="99"/>
      <c r="B35" s="113"/>
      <c r="C35" s="101"/>
      <c r="D35" s="102"/>
      <c r="E35" s="350"/>
      <c r="F35" s="83"/>
    </row>
    <row r="36" spans="1:6" ht="38.25">
      <c r="A36" s="84" t="s">
        <v>260</v>
      </c>
      <c r="B36" s="126" t="s">
        <v>7</v>
      </c>
      <c r="C36" s="23">
        <v>1</v>
      </c>
      <c r="D36" s="89" t="s">
        <v>367</v>
      </c>
      <c r="E36" s="17"/>
      <c r="F36" s="26">
        <f>C36*E36</f>
        <v>0</v>
      </c>
    </row>
    <row r="37" spans="1:6" ht="12.75">
      <c r="A37" s="84" t="s">
        <v>261</v>
      </c>
      <c r="B37" s="126" t="s">
        <v>8</v>
      </c>
      <c r="C37" s="23">
        <v>1</v>
      </c>
      <c r="D37" s="89" t="s">
        <v>367</v>
      </c>
      <c r="E37" s="17"/>
      <c r="F37" s="26">
        <f aca="true" t="shared" si="1" ref="F37:F66">C37*E37</f>
        <v>0</v>
      </c>
    </row>
    <row r="38" spans="1:6" ht="12.75">
      <c r="A38" s="84" t="s">
        <v>262</v>
      </c>
      <c r="B38" s="126" t="s">
        <v>9</v>
      </c>
      <c r="C38" s="23">
        <v>4</v>
      </c>
      <c r="D38" s="89" t="s">
        <v>367</v>
      </c>
      <c r="E38" s="17"/>
      <c r="F38" s="26">
        <f t="shared" si="1"/>
        <v>0</v>
      </c>
    </row>
    <row r="39" spans="1:6" ht="12.75">
      <c r="A39" s="84" t="s">
        <v>263</v>
      </c>
      <c r="B39" s="126" t="s">
        <v>10</v>
      </c>
      <c r="C39" s="23">
        <v>1</v>
      </c>
      <c r="D39" s="89" t="s">
        <v>367</v>
      </c>
      <c r="E39" s="17"/>
      <c r="F39" s="26">
        <f t="shared" si="1"/>
        <v>0</v>
      </c>
    </row>
    <row r="40" spans="1:6" ht="12.75">
      <c r="A40" s="84" t="s">
        <v>264</v>
      </c>
      <c r="B40" s="126" t="s">
        <v>11</v>
      </c>
      <c r="C40" s="23">
        <v>1</v>
      </c>
      <c r="D40" s="89" t="s">
        <v>367</v>
      </c>
      <c r="E40" s="17"/>
      <c r="F40" s="26">
        <f t="shared" si="1"/>
        <v>0</v>
      </c>
    </row>
    <row r="41" spans="1:6" ht="12.75">
      <c r="A41" s="84" t="s">
        <v>265</v>
      </c>
      <c r="B41" s="126" t="s">
        <v>12</v>
      </c>
      <c r="C41" s="23">
        <v>6</v>
      </c>
      <c r="D41" s="89" t="s">
        <v>367</v>
      </c>
      <c r="E41" s="17"/>
      <c r="F41" s="26">
        <f t="shared" si="1"/>
        <v>0</v>
      </c>
    </row>
    <row r="42" spans="1:6" ht="12.75">
      <c r="A42" s="84" t="s">
        <v>266</v>
      </c>
      <c r="B42" s="126" t="s">
        <v>13</v>
      </c>
      <c r="C42" s="23">
        <v>6</v>
      </c>
      <c r="D42" s="89" t="s">
        <v>367</v>
      </c>
      <c r="E42" s="17"/>
      <c r="F42" s="26">
        <f t="shared" si="1"/>
        <v>0</v>
      </c>
    </row>
    <row r="43" spans="1:6" ht="12.75">
      <c r="A43" s="84" t="s">
        <v>267</v>
      </c>
      <c r="B43" s="126" t="s">
        <v>14</v>
      </c>
      <c r="C43" s="23">
        <v>3</v>
      </c>
      <c r="D43" s="89" t="s">
        <v>367</v>
      </c>
      <c r="E43" s="17"/>
      <c r="F43" s="26">
        <f t="shared" si="1"/>
        <v>0</v>
      </c>
    </row>
    <row r="44" spans="1:6" ht="12.75">
      <c r="A44" s="84" t="s">
        <v>268</v>
      </c>
      <c r="B44" s="126" t="s">
        <v>15</v>
      </c>
      <c r="C44" s="23">
        <v>1</v>
      </c>
      <c r="D44" s="89" t="s">
        <v>367</v>
      </c>
      <c r="E44" s="17"/>
      <c r="F44" s="26">
        <f>C44*E44</f>
        <v>0</v>
      </c>
    </row>
    <row r="45" spans="1:6" ht="12.75">
      <c r="A45" s="84" t="s">
        <v>269</v>
      </c>
      <c r="B45" s="126" t="s">
        <v>16</v>
      </c>
      <c r="C45" s="23">
        <v>15</v>
      </c>
      <c r="D45" s="89" t="s">
        <v>367</v>
      </c>
      <c r="E45" s="17"/>
      <c r="F45" s="26">
        <f t="shared" si="1"/>
        <v>0</v>
      </c>
    </row>
    <row r="46" spans="1:6" ht="12.75">
      <c r="A46" s="84" t="s">
        <v>270</v>
      </c>
      <c r="B46" s="126" t="s">
        <v>17</v>
      </c>
      <c r="C46" s="23">
        <v>15</v>
      </c>
      <c r="D46" s="89" t="s">
        <v>367</v>
      </c>
      <c r="E46" s="17"/>
      <c r="F46" s="26">
        <f t="shared" si="1"/>
        <v>0</v>
      </c>
    </row>
    <row r="47" spans="1:6" ht="12.75">
      <c r="A47" s="84" t="s">
        <v>271</v>
      </c>
      <c r="B47" s="126" t="s">
        <v>18</v>
      </c>
      <c r="C47" s="23">
        <v>15</v>
      </c>
      <c r="D47" s="89" t="s">
        <v>367</v>
      </c>
      <c r="E47" s="17"/>
      <c r="F47" s="26">
        <f t="shared" si="1"/>
        <v>0</v>
      </c>
    </row>
    <row r="48" spans="1:6" ht="12.75">
      <c r="A48" s="84" t="s">
        <v>272</v>
      </c>
      <c r="B48" s="126" t="s">
        <v>19</v>
      </c>
      <c r="C48" s="23">
        <v>1</v>
      </c>
      <c r="D48" s="89" t="s">
        <v>367</v>
      </c>
      <c r="E48" s="17"/>
      <c r="F48" s="26">
        <f t="shared" si="1"/>
        <v>0</v>
      </c>
    </row>
    <row r="49" spans="1:6" ht="12.75">
      <c r="A49" s="84" t="s">
        <v>273</v>
      </c>
      <c r="B49" s="126" t="s">
        <v>20</v>
      </c>
      <c r="C49" s="23">
        <v>10</v>
      </c>
      <c r="D49" s="89" t="s">
        <v>367</v>
      </c>
      <c r="E49" s="17"/>
      <c r="F49" s="26">
        <f t="shared" si="1"/>
        <v>0</v>
      </c>
    </row>
    <row r="50" spans="1:6" ht="12.75">
      <c r="A50" s="84" t="s">
        <v>274</v>
      </c>
      <c r="B50" s="126" t="s">
        <v>21</v>
      </c>
      <c r="C50" s="23">
        <v>1</v>
      </c>
      <c r="D50" s="89" t="s">
        <v>367</v>
      </c>
      <c r="E50" s="17"/>
      <c r="F50" s="26">
        <f t="shared" si="1"/>
        <v>0</v>
      </c>
    </row>
    <row r="51" spans="1:6" ht="12.75">
      <c r="A51" s="84" t="s">
        <v>275</v>
      </c>
      <c r="B51" s="126" t="s">
        <v>22</v>
      </c>
      <c r="C51" s="23">
        <v>15</v>
      </c>
      <c r="D51" s="89" t="s">
        <v>367</v>
      </c>
      <c r="E51" s="17"/>
      <c r="F51" s="26">
        <f t="shared" si="1"/>
        <v>0</v>
      </c>
    </row>
    <row r="52" spans="1:6" ht="12.75">
      <c r="A52" s="84" t="s">
        <v>276</v>
      </c>
      <c r="B52" s="126" t="s">
        <v>23</v>
      </c>
      <c r="C52" s="23">
        <v>15</v>
      </c>
      <c r="D52" s="89" t="s">
        <v>367</v>
      </c>
      <c r="E52" s="17"/>
      <c r="F52" s="26">
        <f t="shared" si="1"/>
        <v>0</v>
      </c>
    </row>
    <row r="53" spans="1:6" ht="12.75">
      <c r="A53" s="84" t="s">
        <v>277</v>
      </c>
      <c r="B53" s="126" t="s">
        <v>24</v>
      </c>
      <c r="C53" s="23">
        <v>15</v>
      </c>
      <c r="D53" s="89" t="s">
        <v>367</v>
      </c>
      <c r="E53" s="17"/>
      <c r="F53" s="26">
        <f t="shared" si="1"/>
        <v>0</v>
      </c>
    </row>
    <row r="54" spans="1:6" ht="12.75">
      <c r="A54" s="84" t="s">
        <v>278</v>
      </c>
      <c r="B54" s="126" t="s">
        <v>25</v>
      </c>
      <c r="C54" s="23">
        <v>1</v>
      </c>
      <c r="D54" s="89" t="s">
        <v>367</v>
      </c>
      <c r="E54" s="17"/>
      <c r="F54" s="26">
        <f>C54*E54</f>
        <v>0</v>
      </c>
    </row>
    <row r="55" spans="1:6" ht="12.75">
      <c r="A55" s="84" t="s">
        <v>279</v>
      </c>
      <c r="B55" s="126" t="s">
        <v>26</v>
      </c>
      <c r="C55" s="23">
        <v>4</v>
      </c>
      <c r="D55" s="89" t="s">
        <v>367</v>
      </c>
      <c r="E55" s="17"/>
      <c r="F55" s="26">
        <f t="shared" si="1"/>
        <v>0</v>
      </c>
    </row>
    <row r="56" spans="1:6" ht="12.75">
      <c r="A56" s="84" t="s">
        <v>280</v>
      </c>
      <c r="B56" s="126" t="s">
        <v>27</v>
      </c>
      <c r="C56" s="23">
        <v>1</v>
      </c>
      <c r="D56" s="89" t="s">
        <v>367</v>
      </c>
      <c r="E56" s="17"/>
      <c r="F56" s="26">
        <f t="shared" si="1"/>
        <v>0</v>
      </c>
    </row>
    <row r="57" spans="1:6" s="19" customFormat="1" ht="26.25" customHeight="1">
      <c r="A57" s="84" t="s">
        <v>281</v>
      </c>
      <c r="B57" s="126" t="s">
        <v>28</v>
      </c>
      <c r="C57" s="23">
        <v>1</v>
      </c>
      <c r="D57" s="89" t="s">
        <v>367</v>
      </c>
      <c r="E57" s="17"/>
      <c r="F57" s="26">
        <f t="shared" si="1"/>
        <v>0</v>
      </c>
    </row>
    <row r="58" spans="1:6" s="19" customFormat="1" ht="12.75">
      <c r="A58" s="84" t="s">
        <v>282</v>
      </c>
      <c r="B58" s="126" t="s">
        <v>29</v>
      </c>
      <c r="C58" s="23">
        <v>60</v>
      </c>
      <c r="D58" s="89" t="s">
        <v>367</v>
      </c>
      <c r="E58" s="17"/>
      <c r="F58" s="26">
        <f t="shared" si="1"/>
        <v>0</v>
      </c>
    </row>
    <row r="59" spans="1:6" s="19" customFormat="1" ht="12.75">
      <c r="A59" s="84" t="s">
        <v>283</v>
      </c>
      <c r="B59" s="126" t="s">
        <v>30</v>
      </c>
      <c r="C59" s="23">
        <v>1</v>
      </c>
      <c r="D59" s="89" t="s">
        <v>367</v>
      </c>
      <c r="E59" s="17"/>
      <c r="F59" s="26">
        <f t="shared" si="1"/>
        <v>0</v>
      </c>
    </row>
    <row r="60" spans="1:6" s="19" customFormat="1" ht="25.5">
      <c r="A60" s="84" t="s">
        <v>284</v>
      </c>
      <c r="B60" s="126" t="s">
        <v>31</v>
      </c>
      <c r="C60" s="23">
        <v>1</v>
      </c>
      <c r="D60" s="89" t="s">
        <v>367</v>
      </c>
      <c r="E60" s="17"/>
      <c r="F60" s="26">
        <f t="shared" si="1"/>
        <v>0</v>
      </c>
    </row>
    <row r="61" spans="1:6" s="19" customFormat="1" ht="12.75">
      <c r="A61" s="84" t="s">
        <v>285</v>
      </c>
      <c r="B61" s="126" t="s">
        <v>32</v>
      </c>
      <c r="C61" s="23">
        <v>1</v>
      </c>
      <c r="D61" s="89" t="s">
        <v>367</v>
      </c>
      <c r="E61" s="17"/>
      <c r="F61" s="26">
        <f t="shared" si="1"/>
        <v>0</v>
      </c>
    </row>
    <row r="62" spans="1:6" s="19" customFormat="1" ht="25.5">
      <c r="A62" s="84" t="s">
        <v>286</v>
      </c>
      <c r="B62" s="126" t="s">
        <v>33</v>
      </c>
      <c r="C62" s="23">
        <v>1</v>
      </c>
      <c r="D62" s="89" t="s">
        <v>367</v>
      </c>
      <c r="E62" s="17"/>
      <c r="F62" s="26">
        <f t="shared" si="1"/>
        <v>0</v>
      </c>
    </row>
    <row r="63" spans="1:6" ht="12.75">
      <c r="A63" s="84" t="s">
        <v>287</v>
      </c>
      <c r="B63" s="126" t="s">
        <v>34</v>
      </c>
      <c r="C63" s="23">
        <v>2</v>
      </c>
      <c r="D63" s="89" t="s">
        <v>367</v>
      </c>
      <c r="E63" s="17"/>
      <c r="F63" s="26">
        <f t="shared" si="1"/>
        <v>0</v>
      </c>
    </row>
    <row r="64" spans="1:6" ht="12.75">
      <c r="A64" s="84" t="s">
        <v>288</v>
      </c>
      <c r="B64" s="126" t="s">
        <v>35</v>
      </c>
      <c r="C64" s="23">
        <v>1</v>
      </c>
      <c r="D64" s="89" t="s">
        <v>367</v>
      </c>
      <c r="E64" s="17"/>
      <c r="F64" s="26">
        <f t="shared" si="1"/>
        <v>0</v>
      </c>
    </row>
    <row r="65" spans="1:6" ht="12.75">
      <c r="A65" s="84" t="s">
        <v>289</v>
      </c>
      <c r="B65" s="126" t="s">
        <v>36</v>
      </c>
      <c r="C65" s="23">
        <v>1</v>
      </c>
      <c r="D65" s="89" t="s">
        <v>367</v>
      </c>
      <c r="E65" s="17"/>
      <c r="F65" s="26">
        <f t="shared" si="1"/>
        <v>0</v>
      </c>
    </row>
    <row r="66" spans="1:6" ht="12.75">
      <c r="A66" s="84" t="s">
        <v>290</v>
      </c>
      <c r="B66" s="126" t="s">
        <v>37</v>
      </c>
      <c r="C66" s="23">
        <v>1</v>
      </c>
      <c r="D66" s="89" t="s">
        <v>38</v>
      </c>
      <c r="E66" s="17"/>
      <c r="F66" s="26">
        <f t="shared" si="1"/>
        <v>0</v>
      </c>
    </row>
    <row r="67" spans="1:6" ht="12.75">
      <c r="A67" s="84" t="s">
        <v>291</v>
      </c>
      <c r="B67" s="126" t="s">
        <v>383</v>
      </c>
      <c r="C67" s="23">
        <v>5</v>
      </c>
      <c r="D67" s="89" t="s">
        <v>384</v>
      </c>
      <c r="E67" s="17"/>
      <c r="F67" s="26">
        <f>C67/100*SUM(F36:F66)</f>
        <v>0</v>
      </c>
    </row>
    <row r="68" spans="1:6" ht="12.75">
      <c r="A68" s="366"/>
      <c r="B68" s="367"/>
      <c r="C68" s="368"/>
      <c r="D68" s="369"/>
      <c r="E68" s="379"/>
      <c r="F68" s="370"/>
    </row>
    <row r="69" spans="1:6" ht="25.5">
      <c r="A69" s="94"/>
      <c r="B69" s="95" t="s">
        <v>39</v>
      </c>
      <c r="C69" s="152"/>
      <c r="D69" s="97"/>
      <c r="E69" s="355"/>
      <c r="F69" s="98">
        <f>SUM(F36:F67)</f>
        <v>0</v>
      </c>
    </row>
    <row r="70" spans="1:6" ht="12.75">
      <c r="A70" s="371"/>
      <c r="B70" s="372"/>
      <c r="C70" s="156"/>
      <c r="D70" s="139"/>
      <c r="E70" s="380"/>
      <c r="F70" s="140"/>
    </row>
    <row r="71" spans="1:6" ht="12.75">
      <c r="A71" s="109" t="s">
        <v>248</v>
      </c>
      <c r="B71" s="373" t="s">
        <v>705</v>
      </c>
      <c r="C71" s="76"/>
      <c r="D71" s="111"/>
      <c r="E71" s="358"/>
      <c r="F71" s="112"/>
    </row>
    <row r="72" spans="1:6" ht="12.75">
      <c r="A72" s="99"/>
      <c r="B72" s="113"/>
      <c r="C72" s="101"/>
      <c r="D72" s="102"/>
      <c r="E72" s="350"/>
      <c r="F72" s="83"/>
    </row>
    <row r="73" spans="1:6" ht="25.5">
      <c r="A73" s="84" t="s">
        <v>292</v>
      </c>
      <c r="B73" s="126" t="s">
        <v>40</v>
      </c>
      <c r="C73" s="23">
        <v>1</v>
      </c>
      <c r="D73" s="89" t="s">
        <v>367</v>
      </c>
      <c r="E73" s="17"/>
      <c r="F73" s="26">
        <f aca="true" t="shared" si="2" ref="F73:F82">C73*E73</f>
        <v>0</v>
      </c>
    </row>
    <row r="74" spans="1:6" ht="12.75">
      <c r="A74" s="84" t="s">
        <v>293</v>
      </c>
      <c r="B74" s="126" t="s">
        <v>41</v>
      </c>
      <c r="C74" s="23">
        <v>1</v>
      </c>
      <c r="D74" s="89" t="s">
        <v>367</v>
      </c>
      <c r="E74" s="17"/>
      <c r="F74" s="26">
        <f t="shared" si="2"/>
        <v>0</v>
      </c>
    </row>
    <row r="75" spans="1:6" ht="25.5">
      <c r="A75" s="84" t="s">
        <v>294</v>
      </c>
      <c r="B75" s="126" t="s">
        <v>42</v>
      </c>
      <c r="C75" s="23">
        <v>1</v>
      </c>
      <c r="D75" s="89" t="s">
        <v>367</v>
      </c>
      <c r="E75" s="17"/>
      <c r="F75" s="26">
        <f t="shared" si="2"/>
        <v>0</v>
      </c>
    </row>
    <row r="76" spans="1:6" ht="25.5">
      <c r="A76" s="84" t="s">
        <v>295</v>
      </c>
      <c r="B76" s="126" t="s">
        <v>43</v>
      </c>
      <c r="C76" s="23">
        <v>1</v>
      </c>
      <c r="D76" s="89" t="s">
        <v>367</v>
      </c>
      <c r="E76" s="17"/>
      <c r="F76" s="26">
        <f t="shared" si="2"/>
        <v>0</v>
      </c>
    </row>
    <row r="77" spans="1:6" ht="25.5">
      <c r="A77" s="84" t="s">
        <v>296</v>
      </c>
      <c r="B77" s="126" t="s">
        <v>44</v>
      </c>
      <c r="C77" s="23">
        <v>1</v>
      </c>
      <c r="D77" s="89" t="s">
        <v>367</v>
      </c>
      <c r="E77" s="17"/>
      <c r="F77" s="26">
        <f t="shared" si="2"/>
        <v>0</v>
      </c>
    </row>
    <row r="78" spans="1:6" ht="12.75">
      <c r="A78" s="84" t="s">
        <v>297</v>
      </c>
      <c r="B78" s="126" t="s">
        <v>45</v>
      </c>
      <c r="C78" s="23">
        <v>1</v>
      </c>
      <c r="D78" s="89" t="s">
        <v>367</v>
      </c>
      <c r="E78" s="17"/>
      <c r="F78" s="26">
        <f t="shared" si="2"/>
        <v>0</v>
      </c>
    </row>
    <row r="79" spans="1:6" ht="12.75">
      <c r="A79" s="84" t="s">
        <v>298</v>
      </c>
      <c r="B79" s="126" t="s">
        <v>46</v>
      </c>
      <c r="C79" s="23">
        <v>1</v>
      </c>
      <c r="D79" s="89" t="s">
        <v>367</v>
      </c>
      <c r="E79" s="17"/>
      <c r="F79" s="26">
        <f t="shared" si="2"/>
        <v>0</v>
      </c>
    </row>
    <row r="80" spans="1:6" ht="25.5">
      <c r="A80" s="84" t="s">
        <v>299</v>
      </c>
      <c r="B80" s="126" t="s">
        <v>47</v>
      </c>
      <c r="C80" s="23">
        <v>1</v>
      </c>
      <c r="D80" s="89" t="s">
        <v>367</v>
      </c>
      <c r="E80" s="17"/>
      <c r="F80" s="26">
        <f t="shared" si="2"/>
        <v>0</v>
      </c>
    </row>
    <row r="81" spans="1:6" ht="25.5">
      <c r="A81" s="84" t="s">
        <v>300</v>
      </c>
      <c r="B81" s="126" t="s">
        <v>48</v>
      </c>
      <c r="C81" s="23">
        <v>1</v>
      </c>
      <c r="D81" s="89" t="s">
        <v>367</v>
      </c>
      <c r="E81" s="17"/>
      <c r="F81" s="26">
        <f t="shared" si="2"/>
        <v>0</v>
      </c>
    </row>
    <row r="82" spans="1:6" ht="25.5">
      <c r="A82" s="84" t="s">
        <v>301</v>
      </c>
      <c r="B82" s="129" t="s">
        <v>49</v>
      </c>
      <c r="C82" s="130">
        <v>1</v>
      </c>
      <c r="D82" s="131" t="s">
        <v>367</v>
      </c>
      <c r="E82" s="381"/>
      <c r="F82" s="93">
        <f t="shared" si="2"/>
        <v>0</v>
      </c>
    </row>
    <row r="83" spans="1:6" ht="12.75">
      <c r="A83" s="151"/>
      <c r="B83" s="135"/>
      <c r="C83" s="25"/>
      <c r="D83" s="92"/>
      <c r="E83" s="18"/>
      <c r="F83" s="93"/>
    </row>
    <row r="84" spans="1:6" ht="12.75">
      <c r="A84" s="94"/>
      <c r="B84" s="95" t="s">
        <v>50</v>
      </c>
      <c r="C84" s="152"/>
      <c r="D84" s="97"/>
      <c r="E84" s="355"/>
      <c r="F84" s="98">
        <f>SUM(F73:F82)</f>
        <v>0</v>
      </c>
    </row>
    <row r="85" spans="1:6" ht="12.75">
      <c r="A85" s="84"/>
      <c r="B85" s="126"/>
      <c r="C85" s="23"/>
      <c r="D85" s="89"/>
      <c r="E85" s="17"/>
      <c r="F85" s="26"/>
    </row>
    <row r="86" spans="1:6" ht="12.75">
      <c r="A86" s="84"/>
      <c r="B86" s="126"/>
      <c r="C86" s="23"/>
      <c r="D86" s="89"/>
      <c r="E86" s="17"/>
      <c r="F86" s="26"/>
    </row>
    <row r="87" spans="1:6" ht="12.75">
      <c r="A87" s="109" t="s">
        <v>249</v>
      </c>
      <c r="B87" s="110" t="s">
        <v>706</v>
      </c>
      <c r="C87" s="76"/>
      <c r="D87" s="111"/>
      <c r="E87" s="358"/>
      <c r="F87" s="112"/>
    </row>
    <row r="88" spans="1:6" ht="12.75">
      <c r="A88" s="182"/>
      <c r="B88" s="183"/>
      <c r="C88" s="184"/>
      <c r="D88" s="185"/>
      <c r="E88" s="28"/>
      <c r="F88" s="186"/>
    </row>
    <row r="89" spans="1:6" ht="25.5">
      <c r="A89" s="165" t="s">
        <v>302</v>
      </c>
      <c r="B89" s="126" t="s">
        <v>51</v>
      </c>
      <c r="C89" s="23">
        <v>40</v>
      </c>
      <c r="D89" s="89" t="s">
        <v>375</v>
      </c>
      <c r="E89" s="20"/>
      <c r="F89" s="172">
        <f>C89*E89</f>
        <v>0</v>
      </c>
    </row>
    <row r="90" spans="1:6" ht="12.75">
      <c r="A90" s="165" t="s">
        <v>303</v>
      </c>
      <c r="B90" s="126" t="s">
        <v>52</v>
      </c>
      <c r="C90" s="23">
        <v>20</v>
      </c>
      <c r="D90" s="89" t="s">
        <v>375</v>
      </c>
      <c r="E90" s="20"/>
      <c r="F90" s="172">
        <f aca="true" t="shared" si="3" ref="F90:F121">C90*E90</f>
        <v>0</v>
      </c>
    </row>
    <row r="91" spans="1:6" ht="25.5">
      <c r="A91" s="165" t="s">
        <v>304</v>
      </c>
      <c r="B91" s="126" t="s">
        <v>53</v>
      </c>
      <c r="C91" s="23">
        <v>50</v>
      </c>
      <c r="D91" s="89" t="s">
        <v>375</v>
      </c>
      <c r="E91" s="20"/>
      <c r="F91" s="172">
        <f t="shared" si="3"/>
        <v>0</v>
      </c>
    </row>
    <row r="92" spans="1:6" ht="12.75">
      <c r="A92" s="165" t="s">
        <v>305</v>
      </c>
      <c r="B92" s="126" t="s">
        <v>54</v>
      </c>
      <c r="C92" s="23">
        <v>50</v>
      </c>
      <c r="D92" s="89" t="s">
        <v>375</v>
      </c>
      <c r="E92" s="20"/>
      <c r="F92" s="172">
        <f t="shared" si="3"/>
        <v>0</v>
      </c>
    </row>
    <row r="93" spans="1:6" ht="12.75">
      <c r="A93" s="165" t="s">
        <v>306</v>
      </c>
      <c r="B93" s="126" t="s">
        <v>55</v>
      </c>
      <c r="C93" s="23">
        <v>50</v>
      </c>
      <c r="D93" s="89" t="s">
        <v>375</v>
      </c>
      <c r="E93" s="20"/>
      <c r="F93" s="172">
        <f t="shared" si="3"/>
        <v>0</v>
      </c>
    </row>
    <row r="94" spans="1:6" ht="12.75">
      <c r="A94" s="165" t="s">
        <v>307</v>
      </c>
      <c r="B94" s="126" t="s">
        <v>56</v>
      </c>
      <c r="C94" s="23">
        <v>150</v>
      </c>
      <c r="D94" s="89" t="s">
        <v>375</v>
      </c>
      <c r="E94" s="20"/>
      <c r="F94" s="172">
        <f t="shared" si="3"/>
        <v>0</v>
      </c>
    </row>
    <row r="95" spans="1:6" ht="12.75">
      <c r="A95" s="165" t="s">
        <v>308</v>
      </c>
      <c r="B95" s="126" t="s">
        <v>57</v>
      </c>
      <c r="C95" s="23">
        <v>70</v>
      </c>
      <c r="D95" s="89" t="s">
        <v>375</v>
      </c>
      <c r="E95" s="17"/>
      <c r="F95" s="172">
        <f t="shared" si="3"/>
        <v>0</v>
      </c>
    </row>
    <row r="96" spans="1:6" ht="12.75">
      <c r="A96" s="165" t="s">
        <v>309</v>
      </c>
      <c r="B96" s="126" t="s">
        <v>58</v>
      </c>
      <c r="C96" s="23">
        <v>100</v>
      </c>
      <c r="D96" s="89" t="s">
        <v>375</v>
      </c>
      <c r="E96" s="17"/>
      <c r="F96" s="172">
        <f t="shared" si="3"/>
        <v>0</v>
      </c>
    </row>
    <row r="97" spans="1:6" ht="12.75">
      <c r="A97" s="165" t="s">
        <v>310</v>
      </c>
      <c r="B97" s="126" t="s">
        <v>59</v>
      </c>
      <c r="C97" s="23">
        <v>70</v>
      </c>
      <c r="D97" s="89" t="s">
        <v>375</v>
      </c>
      <c r="E97" s="20"/>
      <c r="F97" s="172">
        <f t="shared" si="3"/>
        <v>0</v>
      </c>
    </row>
    <row r="98" spans="1:6" ht="12.75">
      <c r="A98" s="165" t="s">
        <v>311</v>
      </c>
      <c r="B98" s="126" t="s">
        <v>60</v>
      </c>
      <c r="C98" s="23">
        <v>130</v>
      </c>
      <c r="D98" s="89" t="s">
        <v>375</v>
      </c>
      <c r="E98" s="27"/>
      <c r="F98" s="172">
        <f t="shared" si="3"/>
        <v>0</v>
      </c>
    </row>
    <row r="99" spans="1:6" ht="25.5">
      <c r="A99" s="165" t="s">
        <v>312</v>
      </c>
      <c r="B99" s="126" t="s">
        <v>61</v>
      </c>
      <c r="C99" s="23">
        <v>20</v>
      </c>
      <c r="D99" s="89" t="s">
        <v>375</v>
      </c>
      <c r="E99" s="20"/>
      <c r="F99" s="172">
        <f t="shared" si="3"/>
        <v>0</v>
      </c>
    </row>
    <row r="100" spans="1:6" ht="12.75">
      <c r="A100" s="165" t="s">
        <v>313</v>
      </c>
      <c r="B100" s="126" t="s">
        <v>62</v>
      </c>
      <c r="C100" s="23">
        <v>30</v>
      </c>
      <c r="D100" s="89" t="s">
        <v>375</v>
      </c>
      <c r="E100" s="20"/>
      <c r="F100" s="172">
        <f t="shared" si="3"/>
        <v>0</v>
      </c>
    </row>
    <row r="101" spans="1:6" ht="25.5">
      <c r="A101" s="165" t="s">
        <v>314</v>
      </c>
      <c r="B101" s="126" t="s">
        <v>63</v>
      </c>
      <c r="C101" s="23">
        <v>1</v>
      </c>
      <c r="D101" s="89" t="s">
        <v>367</v>
      </c>
      <c r="E101" s="20"/>
      <c r="F101" s="172">
        <f t="shared" si="3"/>
        <v>0</v>
      </c>
    </row>
    <row r="102" spans="1:6" ht="30" customHeight="1">
      <c r="A102" s="165" t="s">
        <v>315</v>
      </c>
      <c r="B102" s="126" t="s">
        <v>64</v>
      </c>
      <c r="C102" s="23">
        <v>2</v>
      </c>
      <c r="D102" s="89" t="s">
        <v>367</v>
      </c>
      <c r="E102" s="20"/>
      <c r="F102" s="172">
        <f t="shared" si="3"/>
        <v>0</v>
      </c>
    </row>
    <row r="103" spans="1:6" ht="12.75">
      <c r="A103" s="165" t="s">
        <v>316</v>
      </c>
      <c r="B103" s="126" t="s">
        <v>65</v>
      </c>
      <c r="C103" s="23">
        <v>1</v>
      </c>
      <c r="D103" s="89" t="s">
        <v>367</v>
      </c>
      <c r="E103" s="20"/>
      <c r="F103" s="172">
        <f t="shared" si="3"/>
        <v>0</v>
      </c>
    </row>
    <row r="104" spans="1:6" ht="25.5">
      <c r="A104" s="165" t="s">
        <v>317</v>
      </c>
      <c r="B104" s="126" t="s">
        <v>66</v>
      </c>
      <c r="C104" s="23">
        <v>2</v>
      </c>
      <c r="D104" s="89" t="s">
        <v>367</v>
      </c>
      <c r="E104" s="28"/>
      <c r="F104" s="172">
        <f t="shared" si="3"/>
        <v>0</v>
      </c>
    </row>
    <row r="105" spans="1:6" ht="25.5">
      <c r="A105" s="165" t="s">
        <v>318</v>
      </c>
      <c r="B105" s="126" t="s">
        <v>67</v>
      </c>
      <c r="C105" s="23">
        <v>1</v>
      </c>
      <c r="D105" s="89" t="s">
        <v>367</v>
      </c>
      <c r="E105" s="28"/>
      <c r="F105" s="172">
        <f t="shared" si="3"/>
        <v>0</v>
      </c>
    </row>
    <row r="106" spans="1:6" ht="12.75">
      <c r="A106" s="165" t="s">
        <v>319</v>
      </c>
      <c r="B106" s="126" t="s">
        <v>68</v>
      </c>
      <c r="C106" s="23">
        <v>1</v>
      </c>
      <c r="D106" s="89" t="s">
        <v>367</v>
      </c>
      <c r="E106" s="28"/>
      <c r="F106" s="172">
        <f t="shared" si="3"/>
        <v>0</v>
      </c>
    </row>
    <row r="107" spans="1:6" ht="12.75">
      <c r="A107" s="165" t="s">
        <v>320</v>
      </c>
      <c r="B107" s="126" t="s">
        <v>69</v>
      </c>
      <c r="C107" s="23">
        <v>10</v>
      </c>
      <c r="D107" s="89" t="s">
        <v>367</v>
      </c>
      <c r="E107" s="28"/>
      <c r="F107" s="172">
        <f t="shared" si="3"/>
        <v>0</v>
      </c>
    </row>
    <row r="108" spans="1:6" ht="12.75">
      <c r="A108" s="165" t="s">
        <v>321</v>
      </c>
      <c r="B108" s="126" t="s">
        <v>70</v>
      </c>
      <c r="C108" s="23">
        <v>8</v>
      </c>
      <c r="D108" s="89" t="s">
        <v>367</v>
      </c>
      <c r="E108" s="28"/>
      <c r="F108" s="172">
        <f t="shared" si="3"/>
        <v>0</v>
      </c>
    </row>
    <row r="109" spans="1:6" ht="12.75">
      <c r="A109" s="165" t="s">
        <v>322</v>
      </c>
      <c r="B109" s="126" t="s">
        <v>71</v>
      </c>
      <c r="C109" s="23">
        <v>4</v>
      </c>
      <c r="D109" s="89" t="s">
        <v>367</v>
      </c>
      <c r="E109" s="17"/>
      <c r="F109" s="172">
        <f t="shared" si="3"/>
        <v>0</v>
      </c>
    </row>
    <row r="110" spans="1:6" ht="12.75">
      <c r="A110" s="165" t="s">
        <v>323</v>
      </c>
      <c r="B110" s="126" t="s">
        <v>72</v>
      </c>
      <c r="C110" s="23">
        <v>1</v>
      </c>
      <c r="D110" s="89" t="s">
        <v>367</v>
      </c>
      <c r="E110" s="17"/>
      <c r="F110" s="172">
        <f t="shared" si="3"/>
        <v>0</v>
      </c>
    </row>
    <row r="111" spans="1:6" ht="12.75">
      <c r="A111" s="165" t="s">
        <v>324</v>
      </c>
      <c r="B111" s="126" t="s">
        <v>73</v>
      </c>
      <c r="C111" s="23">
        <v>4</v>
      </c>
      <c r="D111" s="89" t="s">
        <v>367</v>
      </c>
      <c r="E111" s="17"/>
      <c r="F111" s="172">
        <f t="shared" si="3"/>
        <v>0</v>
      </c>
    </row>
    <row r="112" spans="1:6" ht="12.75">
      <c r="A112" s="165" t="s">
        <v>325</v>
      </c>
      <c r="B112" s="126" t="s">
        <v>74</v>
      </c>
      <c r="C112" s="23">
        <v>1</v>
      </c>
      <c r="D112" s="89" t="s">
        <v>367</v>
      </c>
      <c r="E112" s="17"/>
      <c r="F112" s="172">
        <f t="shared" si="3"/>
        <v>0</v>
      </c>
    </row>
    <row r="113" spans="1:6" ht="12.75">
      <c r="A113" s="165" t="s">
        <v>326</v>
      </c>
      <c r="B113" s="126" t="s">
        <v>75</v>
      </c>
      <c r="C113" s="23">
        <v>2</v>
      </c>
      <c r="D113" s="89" t="s">
        <v>367</v>
      </c>
      <c r="E113" s="17"/>
      <c r="F113" s="172">
        <f>C113*E113</f>
        <v>0</v>
      </c>
    </row>
    <row r="114" spans="1:6" ht="29.25" customHeight="1">
      <c r="A114" s="165" t="s">
        <v>327</v>
      </c>
      <c r="B114" s="126" t="s">
        <v>76</v>
      </c>
      <c r="C114" s="23">
        <v>1</v>
      </c>
      <c r="D114" s="89" t="s">
        <v>367</v>
      </c>
      <c r="E114" s="17"/>
      <c r="F114" s="172">
        <f>C114*E114</f>
        <v>0</v>
      </c>
    </row>
    <row r="115" spans="1:6" ht="12.75">
      <c r="A115" s="165" t="s">
        <v>328</v>
      </c>
      <c r="B115" s="126" t="s">
        <v>77</v>
      </c>
      <c r="C115" s="23">
        <v>1</v>
      </c>
      <c r="D115" s="89" t="s">
        <v>367</v>
      </c>
      <c r="E115" s="17"/>
      <c r="F115" s="172">
        <f>C115*E115</f>
        <v>0</v>
      </c>
    </row>
    <row r="116" spans="1:6" ht="29.25" customHeight="1">
      <c r="A116" s="165" t="s">
        <v>329</v>
      </c>
      <c r="B116" s="126" t="s">
        <v>78</v>
      </c>
      <c r="C116" s="23">
        <v>1</v>
      </c>
      <c r="D116" s="89" t="s">
        <v>367</v>
      </c>
      <c r="E116" s="20"/>
      <c r="F116" s="172">
        <f t="shared" si="3"/>
        <v>0</v>
      </c>
    </row>
    <row r="117" spans="1:6" ht="12.75">
      <c r="A117" s="165" t="s">
        <v>330</v>
      </c>
      <c r="B117" s="126" t="s">
        <v>79</v>
      </c>
      <c r="C117" s="23">
        <v>1</v>
      </c>
      <c r="D117" s="89" t="s">
        <v>367</v>
      </c>
      <c r="E117" s="20"/>
      <c r="F117" s="172">
        <f t="shared" si="3"/>
        <v>0</v>
      </c>
    </row>
    <row r="118" spans="1:6" ht="12.75">
      <c r="A118" s="165" t="s">
        <v>331</v>
      </c>
      <c r="B118" s="126" t="s">
        <v>80</v>
      </c>
      <c r="C118" s="23">
        <v>1</v>
      </c>
      <c r="D118" s="89" t="s">
        <v>367</v>
      </c>
      <c r="E118" s="20"/>
      <c r="F118" s="172">
        <f t="shared" si="3"/>
        <v>0</v>
      </c>
    </row>
    <row r="119" spans="1:6" ht="12.75">
      <c r="A119" s="165" t="s">
        <v>332</v>
      </c>
      <c r="B119" s="126" t="s">
        <v>81</v>
      </c>
      <c r="C119" s="23">
        <v>1</v>
      </c>
      <c r="D119" s="89" t="s">
        <v>367</v>
      </c>
      <c r="E119" s="20"/>
      <c r="F119" s="172">
        <f t="shared" si="3"/>
        <v>0</v>
      </c>
    </row>
    <row r="120" spans="1:6" ht="38.25">
      <c r="A120" s="165" t="s">
        <v>333</v>
      </c>
      <c r="B120" s="126" t="s">
        <v>82</v>
      </c>
      <c r="C120" s="23">
        <v>1</v>
      </c>
      <c r="D120" s="89" t="s">
        <v>38</v>
      </c>
      <c r="E120" s="20"/>
      <c r="F120" s="172">
        <f t="shared" si="3"/>
        <v>0</v>
      </c>
    </row>
    <row r="121" spans="1:6" ht="12.75">
      <c r="A121" s="165" t="s">
        <v>334</v>
      </c>
      <c r="B121" s="126" t="s">
        <v>83</v>
      </c>
      <c r="C121" s="23">
        <v>20</v>
      </c>
      <c r="D121" s="89" t="s">
        <v>367</v>
      </c>
      <c r="E121" s="20"/>
      <c r="F121" s="172">
        <f t="shared" si="3"/>
        <v>0</v>
      </c>
    </row>
    <row r="122" spans="1:6" s="19" customFormat="1" ht="27" customHeight="1">
      <c r="A122" s="165" t="s">
        <v>335</v>
      </c>
      <c r="B122" s="126" t="s">
        <v>383</v>
      </c>
      <c r="C122" s="23">
        <v>5</v>
      </c>
      <c r="D122" s="89" t="s">
        <v>384</v>
      </c>
      <c r="E122" s="20"/>
      <c r="F122" s="172">
        <f>C122/100*SUM(F89:F120)</f>
        <v>0</v>
      </c>
    </row>
    <row r="123" spans="1:6" ht="12.75">
      <c r="A123" s="174"/>
      <c r="B123" s="135"/>
      <c r="C123" s="175"/>
      <c r="D123" s="176"/>
      <c r="E123" s="21"/>
      <c r="F123" s="93"/>
    </row>
    <row r="124" spans="1:6" ht="12.75">
      <c r="A124" s="94"/>
      <c r="B124" s="95" t="s">
        <v>84</v>
      </c>
      <c r="C124" s="152"/>
      <c r="D124" s="97"/>
      <c r="E124" s="355"/>
      <c r="F124" s="98">
        <f>SUM(F89:F122)</f>
        <v>0</v>
      </c>
    </row>
    <row r="125" spans="1:6" ht="12.75">
      <c r="A125" s="182"/>
      <c r="B125" s="183"/>
      <c r="C125" s="184"/>
      <c r="D125" s="185"/>
      <c r="E125" s="28"/>
      <c r="F125" s="186"/>
    </row>
    <row r="126" spans="1:6" ht="12.75">
      <c r="A126" s="276"/>
      <c r="B126" s="277"/>
      <c r="C126" s="278"/>
      <c r="D126" s="279"/>
      <c r="E126" s="348"/>
      <c r="F126" s="280"/>
    </row>
    <row r="127" spans="1:6" ht="12.75">
      <c r="A127" s="109" t="s">
        <v>250</v>
      </c>
      <c r="B127" s="281" t="s">
        <v>707</v>
      </c>
      <c r="C127" s="282"/>
      <c r="D127" s="283"/>
      <c r="E127" s="349"/>
      <c r="F127" s="284"/>
    </row>
    <row r="128" spans="1:6" ht="12.75">
      <c r="A128" s="285"/>
      <c r="B128" s="286"/>
      <c r="C128" s="81"/>
      <c r="D128" s="82"/>
      <c r="E128" s="350"/>
      <c r="F128" s="83"/>
    </row>
    <row r="129" spans="1:6" ht="12.75">
      <c r="A129" s="84" t="s">
        <v>336</v>
      </c>
      <c r="B129" s="126" t="s">
        <v>85</v>
      </c>
      <c r="C129" s="23">
        <v>2</v>
      </c>
      <c r="D129" s="89" t="s">
        <v>367</v>
      </c>
      <c r="E129" s="351"/>
      <c r="F129" s="172">
        <f>C129*E129</f>
        <v>0</v>
      </c>
    </row>
    <row r="130" spans="1:6" ht="25.5">
      <c r="A130" s="84" t="s">
        <v>337</v>
      </c>
      <c r="B130" s="126" t="s">
        <v>86</v>
      </c>
      <c r="C130" s="23">
        <v>2</v>
      </c>
      <c r="D130" s="89" t="s">
        <v>367</v>
      </c>
      <c r="E130" s="351"/>
      <c r="F130" s="172">
        <f>C130*E130</f>
        <v>0</v>
      </c>
    </row>
    <row r="131" spans="1:6" ht="51">
      <c r="A131" s="84" t="s">
        <v>338</v>
      </c>
      <c r="B131" s="126" t="s">
        <v>87</v>
      </c>
      <c r="C131" s="23">
        <v>1</v>
      </c>
      <c r="D131" s="89" t="s">
        <v>367</v>
      </c>
      <c r="E131" s="351"/>
      <c r="F131" s="172">
        <f>C131*E131</f>
        <v>0</v>
      </c>
    </row>
    <row r="132" spans="1:6" ht="25.5">
      <c r="A132" s="84" t="s">
        <v>339</v>
      </c>
      <c r="B132" s="126" t="s">
        <v>88</v>
      </c>
      <c r="C132" s="23">
        <v>1</v>
      </c>
      <c r="D132" s="89" t="s">
        <v>367</v>
      </c>
      <c r="E132" s="351"/>
      <c r="F132" s="172">
        <f>C132*E132</f>
        <v>0</v>
      </c>
    </row>
    <row r="133" spans="1:6" ht="12.75">
      <c r="A133" s="84" t="s">
        <v>340</v>
      </c>
      <c r="B133" s="126" t="s">
        <v>383</v>
      </c>
      <c r="C133" s="23">
        <v>5</v>
      </c>
      <c r="D133" s="89" t="s">
        <v>384</v>
      </c>
      <c r="E133" s="351"/>
      <c r="F133" s="290">
        <f>C133/100*SUM(F129:F132)</f>
        <v>0</v>
      </c>
    </row>
    <row r="134" spans="1:6" ht="12.75">
      <c r="A134" s="374"/>
      <c r="B134" s="135"/>
      <c r="C134" s="25"/>
      <c r="D134" s="92"/>
      <c r="E134" s="382"/>
      <c r="F134" s="375"/>
    </row>
    <row r="135" spans="1:6" ht="25.5">
      <c r="A135" s="94"/>
      <c r="B135" s="95" t="s">
        <v>89</v>
      </c>
      <c r="C135" s="152"/>
      <c r="D135" s="97"/>
      <c r="E135" s="355"/>
      <c r="F135" s="98">
        <f>SUM(F129:F133)</f>
        <v>0</v>
      </c>
    </row>
    <row r="136" spans="1:6" ht="12.75">
      <c r="A136" s="182"/>
      <c r="B136" s="183"/>
      <c r="C136" s="184"/>
      <c r="D136" s="185"/>
      <c r="E136" s="28"/>
      <c r="F136" s="186"/>
    </row>
    <row r="137" spans="1:6" ht="12.75">
      <c r="A137" s="276"/>
      <c r="B137" s="277"/>
      <c r="C137" s="278"/>
      <c r="D137" s="279"/>
      <c r="E137" s="348"/>
      <c r="F137" s="280"/>
    </row>
    <row r="138" spans="1:6" ht="12.75">
      <c r="A138" s="109" t="s">
        <v>251</v>
      </c>
      <c r="B138" s="281" t="s">
        <v>708</v>
      </c>
      <c r="C138" s="282"/>
      <c r="D138" s="283"/>
      <c r="E138" s="349"/>
      <c r="F138" s="284"/>
    </row>
    <row r="139" spans="1:6" ht="12.75">
      <c r="A139" s="285"/>
      <c r="B139" s="286"/>
      <c r="C139" s="81"/>
      <c r="D139" s="82"/>
      <c r="E139" s="350"/>
      <c r="F139" s="83"/>
    </row>
    <row r="140" spans="1:6" ht="12.75">
      <c r="A140" s="84" t="s">
        <v>341</v>
      </c>
      <c r="B140" s="126" t="s">
        <v>385</v>
      </c>
      <c r="C140" s="23">
        <v>50</v>
      </c>
      <c r="D140" s="89" t="s">
        <v>375</v>
      </c>
      <c r="E140" s="351"/>
      <c r="F140" s="172">
        <f aca="true" t="shared" si="4" ref="F140:F146">C140*E140</f>
        <v>0</v>
      </c>
    </row>
    <row r="141" spans="1:6" ht="12.75">
      <c r="A141" s="84" t="s">
        <v>342</v>
      </c>
      <c r="B141" s="126" t="s">
        <v>386</v>
      </c>
      <c r="C141" s="23">
        <v>30</v>
      </c>
      <c r="D141" s="89" t="s">
        <v>367</v>
      </c>
      <c r="E141" s="351"/>
      <c r="F141" s="172">
        <f t="shared" si="4"/>
        <v>0</v>
      </c>
    </row>
    <row r="142" spans="1:6" ht="12.75">
      <c r="A142" s="84" t="s">
        <v>343</v>
      </c>
      <c r="B142" s="126" t="s">
        <v>90</v>
      </c>
      <c r="C142" s="23">
        <v>40</v>
      </c>
      <c r="D142" s="89" t="s">
        <v>375</v>
      </c>
      <c r="E142" s="351"/>
      <c r="F142" s="172">
        <f t="shared" si="4"/>
        <v>0</v>
      </c>
    </row>
    <row r="143" spans="1:6" ht="12.75">
      <c r="A143" s="84" t="s">
        <v>344</v>
      </c>
      <c r="B143" s="126" t="s">
        <v>91</v>
      </c>
      <c r="C143" s="23">
        <v>40</v>
      </c>
      <c r="D143" s="89" t="s">
        <v>367</v>
      </c>
      <c r="E143" s="351"/>
      <c r="F143" s="172">
        <f t="shared" si="4"/>
        <v>0</v>
      </c>
    </row>
    <row r="144" spans="1:6" ht="12.75">
      <c r="A144" s="84" t="s">
        <v>345</v>
      </c>
      <c r="B144" s="126" t="s">
        <v>92</v>
      </c>
      <c r="C144" s="23">
        <v>4</v>
      </c>
      <c r="D144" s="89" t="s">
        <v>367</v>
      </c>
      <c r="E144" s="351"/>
      <c r="F144" s="172">
        <f t="shared" si="4"/>
        <v>0</v>
      </c>
    </row>
    <row r="145" spans="1:6" ht="12.75">
      <c r="A145" s="84" t="s">
        <v>346</v>
      </c>
      <c r="B145" s="126" t="s">
        <v>93</v>
      </c>
      <c r="C145" s="23">
        <v>10</v>
      </c>
      <c r="D145" s="89" t="s">
        <v>367</v>
      </c>
      <c r="E145" s="351"/>
      <c r="F145" s="172">
        <f t="shared" si="4"/>
        <v>0</v>
      </c>
    </row>
    <row r="146" spans="1:6" ht="12.75">
      <c r="A146" s="84" t="s">
        <v>347</v>
      </c>
      <c r="B146" s="126" t="s">
        <v>387</v>
      </c>
      <c r="C146" s="23">
        <v>1</v>
      </c>
      <c r="D146" s="89" t="s">
        <v>367</v>
      </c>
      <c r="E146" s="351"/>
      <c r="F146" s="172">
        <f t="shared" si="4"/>
        <v>0</v>
      </c>
    </row>
    <row r="147" spans="1:6" ht="12.75">
      <c r="A147" s="84" t="s">
        <v>348</v>
      </c>
      <c r="B147" s="126" t="s">
        <v>383</v>
      </c>
      <c r="C147" s="23">
        <v>5</v>
      </c>
      <c r="D147" s="89" t="s">
        <v>384</v>
      </c>
      <c r="E147" s="351"/>
      <c r="F147" s="290">
        <f>C147/100*SUM(F140:F146)</f>
        <v>0</v>
      </c>
    </row>
    <row r="148" spans="1:6" ht="12.75">
      <c r="A148" s="374"/>
      <c r="B148" s="135"/>
      <c r="C148" s="25"/>
      <c r="D148" s="92"/>
      <c r="E148" s="382"/>
      <c r="F148" s="375"/>
    </row>
    <row r="149" spans="1:6" ht="12.75">
      <c r="A149" s="94"/>
      <c r="B149" s="95" t="s">
        <v>94</v>
      </c>
      <c r="C149" s="152"/>
      <c r="D149" s="97"/>
      <c r="E149" s="355"/>
      <c r="F149" s="98">
        <f>SUM(F140:F147)</f>
        <v>0</v>
      </c>
    </row>
    <row r="150" spans="1:6" ht="12.75">
      <c r="A150" s="182"/>
      <c r="B150" s="183"/>
      <c r="C150" s="184"/>
      <c r="D150" s="185"/>
      <c r="E150" s="28"/>
      <c r="F150" s="186"/>
    </row>
    <row r="151" spans="1:6" ht="12.75">
      <c r="A151" s="276"/>
      <c r="B151" s="277"/>
      <c r="C151" s="278"/>
      <c r="D151" s="279"/>
      <c r="E151" s="348"/>
      <c r="F151" s="280"/>
    </row>
    <row r="152" spans="1:6" ht="12.75">
      <c r="A152" s="109" t="s">
        <v>252</v>
      </c>
      <c r="B152" s="281" t="s">
        <v>95</v>
      </c>
      <c r="C152" s="282"/>
      <c r="D152" s="283"/>
      <c r="E152" s="349"/>
      <c r="F152" s="284"/>
    </row>
    <row r="153" spans="1:6" ht="12.75">
      <c r="A153" s="285"/>
      <c r="B153" s="286"/>
      <c r="C153" s="81"/>
      <c r="D153" s="82"/>
      <c r="E153" s="350"/>
      <c r="F153" s="83"/>
    </row>
    <row r="154" spans="1:6" ht="12.75">
      <c r="A154" s="84" t="s">
        <v>349</v>
      </c>
      <c r="B154" s="126" t="s">
        <v>96</v>
      </c>
      <c r="C154" s="23">
        <v>1</v>
      </c>
      <c r="D154" s="89" t="s">
        <v>367</v>
      </c>
      <c r="E154" s="351"/>
      <c r="F154" s="172">
        <f>C154*E154</f>
        <v>0</v>
      </c>
    </row>
    <row r="155" spans="1:6" ht="12.75">
      <c r="A155" s="165" t="s">
        <v>350</v>
      </c>
      <c r="B155" s="200" t="s">
        <v>376</v>
      </c>
      <c r="C155" s="120">
        <v>8</v>
      </c>
      <c r="D155" s="123" t="s">
        <v>377</v>
      </c>
      <c r="E155" s="360"/>
      <c r="F155" s="26">
        <f>C155*E155</f>
        <v>0</v>
      </c>
    </row>
    <row r="156" spans="1:6" ht="12.75">
      <c r="A156" s="374"/>
      <c r="B156" s="135"/>
      <c r="C156" s="25"/>
      <c r="D156" s="92"/>
      <c r="E156" s="382"/>
      <c r="F156" s="375"/>
    </row>
    <row r="157" spans="1:6" ht="12.75">
      <c r="A157" s="94"/>
      <c r="B157" s="95" t="s">
        <v>97</v>
      </c>
      <c r="C157" s="152"/>
      <c r="D157" s="97"/>
      <c r="E157" s="355"/>
      <c r="F157" s="98">
        <f>SUM(F154:F155)</f>
        <v>0</v>
      </c>
    </row>
    <row r="158" spans="1:6" ht="12.75">
      <c r="A158" s="207"/>
      <c r="B158" s="208"/>
      <c r="C158" s="209"/>
      <c r="D158" s="210"/>
      <c r="E158" s="363"/>
      <c r="F158" s="211"/>
    </row>
  </sheetData>
  <sheetProtection password="DAFC" sheet="1" formatCells="0" selectLockedCells="1"/>
  <printOptions/>
  <pageMargins left="0.5902777777777778" right="0.7479166666666667" top="0.9847222222222223" bottom="0.9847222222222223" header="0.5118055555555555" footer="0.511805555555555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Uporabnik</cp:lastModifiedBy>
  <dcterms:created xsi:type="dcterms:W3CDTF">2012-04-25T14:04:37Z</dcterms:created>
  <dcterms:modified xsi:type="dcterms:W3CDTF">2012-05-08T11:47:29Z</dcterms:modified>
  <cp:category/>
  <cp:version/>
  <cp:contentType/>
  <cp:contentStatus/>
</cp:coreProperties>
</file>